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P:\Topten\2_Prokilowatt Förderprogramme\5a_PKW_Gewerbe\00_Gesuche\04_Förderberechtigte_Geräte\"/>
    </mc:Choice>
  </mc:AlternateContent>
  <xr:revisionPtr revIDLastSave="0" documentId="13_ncr:1_{876CB30D-B958-4C5E-B5A2-29BBE01DB4C5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Input" sheetId="1" r:id="rId1"/>
    <sheet name="EEI_calc" sheetId="2" r:id="rId2"/>
  </sheets>
  <definedNames>
    <definedName name="Lighting">EEI_calc!$I$2:$I$5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7" i="1" l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6" i="1"/>
  <c r="BC8" i="1" l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7" i="1"/>
  <c r="B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6" i="1"/>
  <c r="AS9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U30" i="1"/>
  <c r="AT30" i="1"/>
  <c r="AS30" i="1"/>
  <c r="AU29" i="1"/>
  <c r="AT29" i="1"/>
  <c r="AS29" i="1"/>
  <c r="AU28" i="1"/>
  <c r="AT28" i="1"/>
  <c r="AS28" i="1"/>
  <c r="AU27" i="1"/>
  <c r="AT27" i="1"/>
  <c r="AS27" i="1"/>
  <c r="AU26" i="1"/>
  <c r="AT26" i="1"/>
  <c r="AS26" i="1"/>
  <c r="AU25" i="1"/>
  <c r="AT25" i="1"/>
  <c r="AS25" i="1"/>
  <c r="AU24" i="1"/>
  <c r="AT24" i="1"/>
  <c r="AS24" i="1"/>
  <c r="AU23" i="1"/>
  <c r="AT23" i="1"/>
  <c r="AS23" i="1"/>
  <c r="AU22" i="1"/>
  <c r="AT22" i="1"/>
  <c r="AS22" i="1"/>
  <c r="AU21" i="1"/>
  <c r="AT21" i="1"/>
  <c r="AS21" i="1"/>
  <c r="AU20" i="1"/>
  <c r="AT20" i="1"/>
  <c r="AS20" i="1"/>
  <c r="AU19" i="1"/>
  <c r="AT19" i="1"/>
  <c r="AS19" i="1"/>
  <c r="AU18" i="1"/>
  <c r="AT18" i="1"/>
  <c r="AS18" i="1"/>
  <c r="AU17" i="1"/>
  <c r="AT17" i="1"/>
  <c r="AS17" i="1"/>
  <c r="AU16" i="1"/>
  <c r="AT16" i="1"/>
  <c r="AS16" i="1"/>
  <c r="AU15" i="1"/>
  <c r="AT15" i="1"/>
  <c r="AS15" i="1"/>
  <c r="AU14" i="1"/>
  <c r="AT14" i="1"/>
  <c r="AS14" i="1"/>
  <c r="AU13" i="1"/>
  <c r="AT13" i="1"/>
  <c r="AS13" i="1"/>
  <c r="AU12" i="1"/>
  <c r="AT12" i="1"/>
  <c r="AS12" i="1"/>
  <c r="AU11" i="1"/>
  <c r="AT11" i="1"/>
  <c r="AS11" i="1"/>
  <c r="AU10" i="1"/>
  <c r="AT10" i="1"/>
  <c r="AS10" i="1"/>
  <c r="AU9" i="1"/>
  <c r="AT9" i="1"/>
  <c r="AU8" i="1"/>
  <c r="AT8" i="1"/>
  <c r="AS8" i="1"/>
  <c r="AU7" i="1"/>
  <c r="AT7" i="1"/>
  <c r="AS7" i="1"/>
  <c r="AS6" i="1"/>
  <c r="AU6" i="1"/>
  <c r="AT6" i="1"/>
  <c r="AR30" i="1"/>
  <c r="AQ30" i="1"/>
  <c r="AP30" i="1"/>
  <c r="AR29" i="1"/>
  <c r="AQ29" i="1"/>
  <c r="AP29" i="1"/>
  <c r="AR28" i="1"/>
  <c r="AQ28" i="1"/>
  <c r="AP28" i="1"/>
  <c r="AR27" i="1"/>
  <c r="AQ27" i="1"/>
  <c r="AP27" i="1"/>
  <c r="AR26" i="1"/>
  <c r="AQ26" i="1"/>
  <c r="AP26" i="1"/>
  <c r="AR25" i="1"/>
  <c r="AQ25" i="1"/>
  <c r="AP25" i="1"/>
  <c r="AR24" i="1"/>
  <c r="AQ24" i="1"/>
  <c r="AP24" i="1"/>
  <c r="AR23" i="1"/>
  <c r="AQ23" i="1"/>
  <c r="AP23" i="1"/>
  <c r="AR22" i="1"/>
  <c r="AQ22" i="1"/>
  <c r="AP22" i="1"/>
  <c r="AR21" i="1"/>
  <c r="AQ21" i="1"/>
  <c r="AP21" i="1"/>
  <c r="AR20" i="1"/>
  <c r="AQ20" i="1"/>
  <c r="AP20" i="1"/>
  <c r="AR19" i="1"/>
  <c r="AQ19" i="1"/>
  <c r="AP19" i="1"/>
  <c r="AR18" i="1"/>
  <c r="AQ18" i="1"/>
  <c r="AP18" i="1"/>
  <c r="AR17" i="1"/>
  <c r="AQ17" i="1"/>
  <c r="AP17" i="1"/>
  <c r="AR16" i="1"/>
  <c r="AQ16" i="1"/>
  <c r="AP16" i="1"/>
  <c r="AR15" i="1"/>
  <c r="AQ15" i="1"/>
  <c r="AP15" i="1"/>
  <c r="AR14" i="1"/>
  <c r="AQ14" i="1"/>
  <c r="AP14" i="1"/>
  <c r="AR13" i="1"/>
  <c r="AQ13" i="1"/>
  <c r="AP13" i="1"/>
  <c r="AR12" i="1"/>
  <c r="AQ12" i="1"/>
  <c r="AP12" i="1"/>
  <c r="AR11" i="1"/>
  <c r="AQ11" i="1"/>
  <c r="AP11" i="1"/>
  <c r="AR10" i="1"/>
  <c r="AQ10" i="1"/>
  <c r="AP10" i="1"/>
  <c r="AR9" i="1"/>
  <c r="AQ9" i="1"/>
  <c r="AP9" i="1"/>
  <c r="AR8" i="1"/>
  <c r="AQ8" i="1"/>
  <c r="AP8" i="1"/>
  <c r="AR7" i="1"/>
  <c r="AQ7" i="1"/>
  <c r="AP7" i="1"/>
  <c r="AR6" i="1"/>
  <c r="AQ6" i="1"/>
  <c r="AP6" i="1"/>
  <c r="AF7" i="1"/>
  <c r="AH7" i="1" s="1"/>
  <c r="AJ7" i="1"/>
  <c r="AK7" i="1"/>
  <c r="AL7" i="1"/>
  <c r="AF8" i="1"/>
  <c r="AH8" i="1" s="1"/>
  <c r="AJ8" i="1"/>
  <c r="AK8" i="1"/>
  <c r="AL8" i="1"/>
  <c r="AF9" i="1"/>
  <c r="AH9" i="1" s="1"/>
  <c r="AJ9" i="1"/>
  <c r="AK9" i="1"/>
  <c r="AL9" i="1"/>
  <c r="AF10" i="1"/>
  <c r="AH10" i="1" s="1"/>
  <c r="AJ10" i="1"/>
  <c r="AK10" i="1"/>
  <c r="AL10" i="1"/>
  <c r="AF11" i="1"/>
  <c r="AH11" i="1" s="1"/>
  <c r="AJ11" i="1"/>
  <c r="AK11" i="1"/>
  <c r="AL11" i="1"/>
  <c r="AF12" i="1"/>
  <c r="AH12" i="1" s="1"/>
  <c r="AJ12" i="1"/>
  <c r="AK12" i="1"/>
  <c r="AL12" i="1"/>
  <c r="AF13" i="1"/>
  <c r="AH13" i="1" s="1"/>
  <c r="AJ13" i="1"/>
  <c r="AK13" i="1"/>
  <c r="AL13" i="1"/>
  <c r="AF14" i="1"/>
  <c r="AH14" i="1" s="1"/>
  <c r="AJ14" i="1"/>
  <c r="AK14" i="1"/>
  <c r="AL14" i="1"/>
  <c r="AF15" i="1"/>
  <c r="AH15" i="1" s="1"/>
  <c r="AJ15" i="1"/>
  <c r="AK15" i="1"/>
  <c r="AL15" i="1"/>
  <c r="AF16" i="1"/>
  <c r="AH16" i="1" s="1"/>
  <c r="AJ16" i="1"/>
  <c r="AK16" i="1"/>
  <c r="AL16" i="1"/>
  <c r="AF17" i="1"/>
  <c r="AH17" i="1" s="1"/>
  <c r="AJ17" i="1"/>
  <c r="AK17" i="1"/>
  <c r="AL17" i="1"/>
  <c r="AF18" i="1"/>
  <c r="AH18" i="1" s="1"/>
  <c r="AJ18" i="1"/>
  <c r="AK18" i="1"/>
  <c r="AL18" i="1"/>
  <c r="AF19" i="1"/>
  <c r="AH19" i="1" s="1"/>
  <c r="AJ19" i="1"/>
  <c r="AK19" i="1"/>
  <c r="AL19" i="1"/>
  <c r="AF20" i="1"/>
  <c r="AH20" i="1" s="1"/>
  <c r="AJ20" i="1"/>
  <c r="AK20" i="1"/>
  <c r="AL20" i="1"/>
  <c r="AF21" i="1"/>
  <c r="AH21" i="1" s="1"/>
  <c r="AJ21" i="1"/>
  <c r="AK21" i="1"/>
  <c r="AL21" i="1"/>
  <c r="AF22" i="1"/>
  <c r="AH22" i="1" s="1"/>
  <c r="AJ22" i="1"/>
  <c r="AK22" i="1"/>
  <c r="AL22" i="1"/>
  <c r="AF23" i="1"/>
  <c r="AH23" i="1" s="1"/>
  <c r="AJ23" i="1"/>
  <c r="AK23" i="1"/>
  <c r="AL23" i="1"/>
  <c r="AF24" i="1"/>
  <c r="AH24" i="1" s="1"/>
  <c r="AJ24" i="1"/>
  <c r="AK24" i="1"/>
  <c r="AL24" i="1"/>
  <c r="AF25" i="1"/>
  <c r="AH25" i="1" s="1"/>
  <c r="AJ25" i="1"/>
  <c r="AK25" i="1"/>
  <c r="AL25" i="1"/>
  <c r="AF26" i="1"/>
  <c r="AH26" i="1" s="1"/>
  <c r="AJ26" i="1"/>
  <c r="AK26" i="1"/>
  <c r="AL26" i="1"/>
  <c r="AF27" i="1"/>
  <c r="AH27" i="1" s="1"/>
  <c r="AJ27" i="1"/>
  <c r="AK27" i="1"/>
  <c r="AL27" i="1"/>
  <c r="AF28" i="1"/>
  <c r="AH28" i="1" s="1"/>
  <c r="AJ28" i="1"/>
  <c r="AK28" i="1"/>
  <c r="AL28" i="1"/>
  <c r="AF29" i="1"/>
  <c r="AH29" i="1" s="1"/>
  <c r="AJ29" i="1"/>
  <c r="AK29" i="1"/>
  <c r="AL29" i="1"/>
  <c r="AF30" i="1"/>
  <c r="AH30" i="1" s="1"/>
  <c r="AJ30" i="1"/>
  <c r="AK30" i="1"/>
  <c r="AL30" i="1"/>
  <c r="AF6" i="1"/>
  <c r="AH6" i="1" s="1"/>
  <c r="AK6" i="1"/>
  <c r="AL6" i="1"/>
  <c r="A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tc={B160F2CC-F8EE-4027-A99E-255D4E2298F8}</author>
  </authors>
  <commentList>
    <comment ref="AB5" authorId="0" shapeId="0" xr:uid="{B160F2CC-F8EE-4027-A99E-255D4E2298F8}">
      <text>
        <t>[Threaded comment]
Your version of Excel allows you to read this threaded comment; however, any edits to it will get removed if the file is opened in a newer version of Excel. Learn more: https://go.microsoft.com/fwlink/?linkid=870924
Comment:
    Link to specific model in the EPREL database https://eprel.ec.europa.eu/screen/product/professionalrefrigeratedstoragecabinets</t>
      </text>
    </comment>
  </commentList>
</comments>
</file>

<file path=xl/sharedStrings.xml><?xml version="1.0" encoding="utf-8"?>
<sst xmlns="http://schemas.openxmlformats.org/spreadsheetml/2006/main" count="286" uniqueCount="153">
  <si>
    <t>Marke</t>
  </si>
  <si>
    <t>Modell</t>
  </si>
  <si>
    <t>Energie (kWh/Jahr)</t>
  </si>
  <si>
    <t>Gerätetyp</t>
  </si>
  <si>
    <t>Klimaklasse</t>
  </si>
  <si>
    <t>Hochleistung</t>
  </si>
  <si>
    <t>Kaufpreis</t>
  </si>
  <si>
    <t>Effizienz-Index</t>
  </si>
  <si>
    <t>Nutzinhalt gesamt (l)</t>
  </si>
  <si>
    <t>Einstellbarer Temperatur-Bereich (°C)</t>
  </si>
  <si>
    <t>Kältemittel</t>
  </si>
  <si>
    <t>Höhe (mm)</t>
  </si>
  <si>
    <t>Breite (mm)</t>
  </si>
  <si>
    <t>Tiefe (mm)</t>
  </si>
  <si>
    <t>Link zum Hersteller</t>
  </si>
  <si>
    <t>Brand</t>
  </si>
  <si>
    <t>Model</t>
  </si>
  <si>
    <t>Net volume (liters)</t>
  </si>
  <si>
    <t>Climate class</t>
  </si>
  <si>
    <t>Energy efficiency class</t>
  </si>
  <si>
    <t>Energy efficiency index</t>
  </si>
  <si>
    <t>Energy (kWh/year)</t>
  </si>
  <si>
    <t>Refrigerant</t>
  </si>
  <si>
    <t>Countries available</t>
  </si>
  <si>
    <t>Link to manufacturer</t>
  </si>
  <si>
    <t>Height (mm)</t>
  </si>
  <si>
    <t>Width (mm)</t>
  </si>
  <si>
    <t>Depth (mm)</t>
  </si>
  <si>
    <t>update_number</t>
  </si>
  <si>
    <t>family</t>
  </si>
  <si>
    <t>categories</t>
  </si>
  <si>
    <t>sku</t>
  </si>
  <si>
    <t>heavy_duty</t>
  </si>
  <si>
    <t>climate_class_storage_refrigerator</t>
  </si>
  <si>
    <t>energy_efficiency_class</t>
  </si>
  <si>
    <t>depth_mm_0dec</t>
  </si>
  <si>
    <t>capacity_volume_net_litres</t>
  </si>
  <si>
    <t>brand</t>
  </si>
  <si>
    <t>type_of_storage_refrigerator</t>
  </si>
  <si>
    <t>link_producer-de_CH</t>
  </si>
  <si>
    <t>type_of_cooling_commercial_coolers</t>
  </si>
  <si>
    <t>refrigerant</t>
  </si>
  <si>
    <t>temperature_range</t>
  </si>
  <si>
    <t>height_mm_0dec</t>
  </si>
  <si>
    <t>width_mm_0dec</t>
  </si>
  <si>
    <t>price_purchase</t>
  </si>
  <si>
    <t>model-de_CH</t>
  </si>
  <si>
    <t>energy_kwh_year</t>
  </si>
  <si>
    <t>gastronorm_dimensions</t>
  </si>
  <si>
    <t>Storage tempe-rature range (°C)</t>
  </si>
  <si>
    <t>Effizienz-klasse</t>
  </si>
  <si>
    <t>ean</t>
  </si>
  <si>
    <t>counter_refrigerator</t>
  </si>
  <si>
    <t>1_door_refrigerator</t>
  </si>
  <si>
    <t>2_door_refrigerator</t>
  </si>
  <si>
    <t>counter_freezer</t>
  </si>
  <si>
    <t>1_door_freezer</t>
  </si>
  <si>
    <t>2_door_freezer</t>
  </si>
  <si>
    <t>refrigerator_freezer</t>
  </si>
  <si>
    <t>EEI Kontrolle</t>
  </si>
  <si>
    <t>M</t>
  </si>
  <si>
    <t>N</t>
  </si>
  <si>
    <t>EEI berechnet</t>
  </si>
  <si>
    <t>Adjustment factor af</t>
  </si>
  <si>
    <t>EAN</t>
  </si>
  <si>
    <t>Gastronorm</t>
  </si>
  <si>
    <t>model-en_GB</t>
  </si>
  <si>
    <t>model-fr_CH</t>
  </si>
  <si>
    <t>model-it_CH</t>
  </si>
  <si>
    <t>link_financial_incentive-de_CH</t>
  </si>
  <si>
    <t>link_financial_incentive-fr_CH</t>
  </si>
  <si>
    <t>link_financial_incentive-it_CH</t>
  </si>
  <si>
    <t>link_producer-en_GB</t>
  </si>
  <si>
    <t>link_producer-fr_CH</t>
  </si>
  <si>
    <t>link_producer-it_CH</t>
  </si>
  <si>
    <t>bus_refrigerators_stor</t>
  </si>
  <si>
    <t>Gross volume (liters)</t>
  </si>
  <si>
    <t>Ambient tempe-rature range (°C)</t>
  </si>
  <si>
    <t>Display and Control</t>
  </si>
  <si>
    <t>Bruttoinhalt gesamt (l)</t>
  </si>
  <si>
    <t>capacity_volume_gross_litres</t>
  </si>
  <si>
    <t>Umgebungstemperatur (°C)</t>
  </si>
  <si>
    <t>temperature_ambient</t>
  </si>
  <si>
    <t>lighting_storage_refrigerator</t>
  </si>
  <si>
    <t>Beleuchtung</t>
  </si>
  <si>
    <t xml:space="preserve">Lighting </t>
  </si>
  <si>
    <t>Steuerung und Anzeigen</t>
  </si>
  <si>
    <t>Energie (kWh/24h)</t>
  </si>
  <si>
    <t>energy_kwh_24h</t>
  </si>
  <si>
    <t>Energy (kWh/24h)</t>
  </si>
  <si>
    <t>led</t>
  </si>
  <si>
    <t>halogen</t>
  </si>
  <si>
    <t>without</t>
  </si>
  <si>
    <t>optional</t>
  </si>
  <si>
    <t>Max. Förderbeitrag</t>
  </si>
  <si>
    <t>regulation_and_display-de_CH</t>
  </si>
  <si>
    <t>regulation_and_display-en_GB</t>
  </si>
  <si>
    <t>regulation_and_display-fr_CH</t>
  </si>
  <si>
    <t>regulation_and_display-it_CH</t>
  </si>
  <si>
    <t>max_financial_incentive</t>
  </si>
  <si>
    <t>Temperaturklasse</t>
  </si>
  <si>
    <t>Temperature class</t>
  </si>
  <si>
    <t>temperature_class</t>
  </si>
  <si>
    <t>Type of refrigerator</t>
  </si>
  <si>
    <t>Forced-air (yes/no)</t>
  </si>
  <si>
    <t>Purchase price</t>
  </si>
  <si>
    <t>countries_available</t>
  </si>
  <si>
    <t>Umluft (ja/nein)</t>
  </si>
  <si>
    <t>refrigerant_charge</t>
  </si>
  <si>
    <t>measuring_norm</t>
  </si>
  <si>
    <t>topten_listed_since</t>
  </si>
  <si>
    <t>data_type_and_origin</t>
  </si>
  <si>
    <t>https://www.topten.ch/commerciale</t>
  </si>
  <si>
    <t>https://www.topten.ch/gewerbe</t>
  </si>
  <si>
    <t>https://www.topten.ch/commercial</t>
  </si>
  <si>
    <t>EPREL Link</t>
  </si>
  <si>
    <t>link_eprel</t>
  </si>
  <si>
    <t>enabled</t>
  </si>
  <si>
    <t>Max. Förderbeitrag / Subsidy (in CH only)</t>
  </si>
  <si>
    <r>
      <t xml:space="preserve">Dropdown List </t>
    </r>
    <r>
      <rPr>
        <b/>
        <sz val="12"/>
        <color theme="0"/>
        <rFont val="Calibri"/>
        <family val="2"/>
        <scheme val="minor"/>
      </rPr>
      <t xml:space="preserve"> (Column H in Tab "Input")</t>
    </r>
  </si>
  <si>
    <t>Type of Cabinet</t>
  </si>
  <si>
    <t>je Gerät / per cabinet</t>
  </si>
  <si>
    <t>storage freezer with 1 door</t>
  </si>
  <si>
    <t>storage refrigerator with 1 door</t>
  </si>
  <si>
    <t>storage freezer with 2 doors</t>
  </si>
  <si>
    <t>storage refrigerator with 2 doors</t>
  </si>
  <si>
    <t>refrigerator-freezer combination</t>
  </si>
  <si>
    <t>Kühl-Gefrier-Kombi</t>
  </si>
  <si>
    <t>Tiefkühlschränke 1-türig</t>
  </si>
  <si>
    <t>Tiefkühlschränke 2-türig</t>
  </si>
  <si>
    <t>Kühlschränke 2-türig</t>
  </si>
  <si>
    <t>Kühlschränke 1-türig</t>
  </si>
  <si>
    <t>freezing counters &amp; undercounters</t>
  </si>
  <si>
    <t>refrigerating counters &amp; undercounters</t>
  </si>
  <si>
    <t>https://www.topten.eu/private/selection-criteria/storage-refrigerators-and-freezers</t>
  </si>
  <si>
    <t>Link to Topten Selection Criteria:</t>
  </si>
  <si>
    <t>https://www.topten.ch/business/selection-criteria/auswahlkriterien-lager-kuhlgerate</t>
  </si>
  <si>
    <t>Link zu den Topten Auswahlkriterien:</t>
  </si>
  <si>
    <t>productimage</t>
  </si>
  <si>
    <t>series_internal</t>
  </si>
  <si>
    <t>further_series-de_CH</t>
  </si>
  <si>
    <t>further_series-en_GB</t>
  </si>
  <si>
    <t>further_series-fr_CH</t>
  </si>
  <si>
    <t>further_series-it_CH</t>
  </si>
  <si>
    <t>cost_electricity_15yrs</t>
  </si>
  <si>
    <t>cost_total_15yrs</t>
  </si>
  <si>
    <t>Strom in 15 J.</t>
  </si>
  <si>
    <t>Total in 15 J.</t>
  </si>
  <si>
    <t>Tiefkühltische / Unterbau-Gefrierschränke</t>
  </si>
  <si>
    <t>Kühltische / Unterbau Kühlschränke</t>
  </si>
  <si>
    <t>Kältemittel-Menge</t>
  </si>
  <si>
    <t>Refrigerant charge</t>
  </si>
  <si>
    <t>energy_efficiency_index_percental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</si>
</sst>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CHF]_-;\-* #,##0\ [$CHF]_-;_-* &quot;-&quot;??\ [$CHF]_-;_-@_-"/>
  </numFmts>
  <fonts count="11" x14ac:knownFonts="1"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u/>
      <sz val="14"/>
      <color theme="11"/>
      <name val="Calibri"/>
      <family val="2"/>
      <scheme val="minor"/>
    </font>
    <font>
      <sz val="14"/>
      <color theme="5"/>
      <name val="Calibri"/>
      <family val="2"/>
      <scheme val="minor"/>
    </font>
    <font>
      <sz val="14"/>
      <color rgb="FFC0504D"/>
      <name val="Calibri"/>
      <family val="2"/>
      <scheme val="minor"/>
    </font>
    <font>
      <sz val="13"/>
      <color rgb="FF00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i/>
      <sz val="14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1" fillId="4" borderId="1" xfId="0" applyFont="1" applyFill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0" fillId="6" borderId="0" xfId="0" applyFill="1"/>
    <xf numFmtId="0" fontId="1" fillId="4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" fillId="4" borderId="0" xfId="0" applyFont="1" applyFill="1" applyAlignment="1">
      <alignment horizontal="centerContinuous"/>
    </xf>
    <xf numFmtId="0" fontId="1" fillId="4" borderId="0" xfId="0" applyFont="1" applyFill="1"/>
    <xf numFmtId="0" fontId="1" fillId="7" borderId="0" xfId="0" applyFont="1" applyFill="1"/>
    <xf numFmtId="0" fontId="8" fillId="8" borderId="0" xfId="0" applyFont="1" applyFill="1" applyAlignment="1">
      <alignment horizontal="center"/>
    </xf>
    <xf numFmtId="0" fontId="6" fillId="0" borderId="2" xfId="0" applyFont="1" applyBorder="1"/>
    <xf numFmtId="0" fontId="0" fillId="0" borderId="2" xfId="0" applyBorder="1"/>
    <xf numFmtId="0" fontId="9" fillId="0" borderId="2" xfId="0" applyFont="1" applyBorder="1" applyAlignment="1">
      <alignment horizontal="left" indent="1"/>
    </xf>
    <xf numFmtId="0" fontId="0" fillId="8" borderId="2" xfId="0" applyFill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10" fillId="0" borderId="4" xfId="0" applyFont="1" applyBorder="1"/>
    <xf numFmtId="0" fontId="0" fillId="0" borderId="5" xfId="0" applyBorder="1"/>
    <xf numFmtId="0" fontId="0" fillId="0" borderId="6" xfId="0" applyBorder="1"/>
    <xf numFmtId="0" fontId="2" fillId="0" borderId="0" xfId="50"/>
    <xf numFmtId="0" fontId="0" fillId="0" borderId="0" xfId="0" applyAlignment="1">
      <alignment horizontal="center"/>
    </xf>
    <xf numFmtId="1" fontId="0" fillId="0" borderId="0" xfId="0" applyNumberFormat="1"/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teffen Hepp" id="{72BF4CB1-2CD9-4132-A579-8D32A9DB4F04}" userId="S::Steffen.Hepp@brandes-energie.ch::76274f00-2eba-467b-9d01-aedc72c12aeb" providerId="AD"/>
</personList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B5" dT="2025-06-24T14:36:47.23" personId="{72BF4CB1-2CD9-4132-A579-8D32A9DB4F04}" id="{B160F2CC-F8EE-4027-A99E-255D4E2298F8}">
    <text>Link to specific model in the EPREL database https://eprel.ec.europa.eu/screen/product/professionalrefrigeratedstoragecabinets</text>
    <extLst>
      <x:ext xmlns:xltc2="http://schemas.microsoft.com/office/spreadsheetml/2020/threadedcomments2" uri="{F7C98A9C-CBB3-438F-8F68-D28B6AF4A901}">
        <xltc2:checksum>4105481619</xltc2:checksum>
        <xltc2:hyperlink startIndex="45" length="81" url="https://eprel.ec.europa.eu/screen/product/professionalrefrigeratedstoragecabinets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www.topten.ch/business/selection-criteria/auswahlkriterien-lager-kuhlgerate" TargetMode="External"/><Relationship Id="rId1" Type="http://schemas.openxmlformats.org/officeDocument/2006/relationships/hyperlink" Target="https://www.topten.eu/private/selection-criteria/storage-refrigerators-and-freezers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30"/>
  <sheetViews>
    <sheetView tabSelected="1" topLeftCell="B1" zoomScale="70" zoomScaleNormal="70" workbookViewId="0">
      <pane ySplit="5" topLeftCell="A6" activePane="bottomLeft" state="frozen"/>
      <selection pane="bottomLeft" activeCell="B6" sqref="B6"/>
    </sheetView>
  </sheetViews>
  <sheetFormatPr defaultColWidth="10.85546875" defaultRowHeight="18.5" x14ac:dyDescent="0.45"/>
  <cols>
    <col min="1" max="1" width="15.42578125" hidden="1" customWidth="1"/>
    <col min="2" max="3" width="17.0703125" customWidth="1"/>
    <col min="4" max="4" width="15.7109375" customWidth="1"/>
    <col min="5" max="5" width="20.42578125" customWidth="1"/>
    <col min="6" max="6" width="14" customWidth="1"/>
    <col min="7" max="8" width="15.7109375" style="24" customWidth="1"/>
    <col min="9" max="12" width="15.7109375" customWidth="1"/>
    <col min="13" max="14" width="15.7109375" style="24" customWidth="1"/>
    <col min="15" max="16" width="15.7109375" customWidth="1"/>
    <col min="17" max="17" width="15.7109375" style="24" customWidth="1"/>
    <col min="18" max="18" width="14" customWidth="1"/>
    <col min="19" max="20" width="15.7109375" style="24" customWidth="1"/>
    <col min="21" max="27" width="15.7109375" customWidth="1"/>
    <col min="28" max="28" width="43.640625" customWidth="1"/>
    <col min="29" max="31" width="14" hidden="1" customWidth="1"/>
    <col min="32" max="32" width="17.85546875" hidden="1" customWidth="1"/>
    <col min="33" max="34" width="14.85546875" hidden="1" customWidth="1"/>
    <col min="35" max="35" width="15.7109375" hidden="1" customWidth="1"/>
    <col min="36" max="47" width="7.28515625" hidden="1" customWidth="1"/>
    <col min="48" max="48" width="10.7109375" hidden="1" customWidth="1"/>
    <col min="49" max="49" width="16.35546875" hidden="1" customWidth="1"/>
    <col min="50" max="50" width="10.7109375" hidden="1" customWidth="1"/>
    <col min="51" max="51" width="15.5" hidden="1" customWidth="1"/>
    <col min="52" max="52" width="10.85546875" hidden="1" customWidth="1"/>
    <col min="53" max="53" width="15.42578125" hidden="1" customWidth="1"/>
    <col min="54" max="54" width="20.140625" hidden="1" customWidth="1"/>
    <col min="55" max="55" width="40" hidden="1" customWidth="1"/>
    <col min="56" max="56" width="10.85546875" hidden="1" customWidth="1"/>
    <col min="57" max="57" width="13.640625" hidden="1" customWidth="1"/>
    <col min="58" max="58" width="19.140625" hidden="1" customWidth="1"/>
    <col min="59" max="59" width="19.28515625" hidden="1" customWidth="1"/>
    <col min="60" max="60" width="18.35546875" hidden="1" customWidth="1"/>
    <col min="61" max="61" width="18.2109375" hidden="1" customWidth="1"/>
    <col min="62" max="62" width="10.85546875" hidden="1" customWidth="1"/>
  </cols>
  <sheetData>
    <row r="1" spans="1:61" ht="18" customHeight="1" x14ac:dyDescent="0.45">
      <c r="B1" s="5" t="s">
        <v>135</v>
      </c>
      <c r="D1" s="23" t="s">
        <v>134</v>
      </c>
      <c r="G1"/>
      <c r="H1"/>
      <c r="M1"/>
      <c r="N1"/>
      <c r="Q1"/>
      <c r="S1"/>
      <c r="T1"/>
    </row>
    <row r="2" spans="1:61" x14ac:dyDescent="0.45">
      <c r="B2" s="4" t="s">
        <v>137</v>
      </c>
      <c r="D2" s="23" t="s">
        <v>136</v>
      </c>
      <c r="G2"/>
      <c r="H2"/>
      <c r="M2"/>
      <c r="N2"/>
      <c r="Q2"/>
      <c r="S2"/>
      <c r="T2"/>
    </row>
    <row r="3" spans="1:61" x14ac:dyDescent="0.45">
      <c r="A3" s="1" t="s">
        <v>31</v>
      </c>
      <c r="B3" t="s">
        <v>51</v>
      </c>
      <c r="C3" t="s">
        <v>37</v>
      </c>
      <c r="D3" t="s">
        <v>39</v>
      </c>
      <c r="E3" t="s">
        <v>46</v>
      </c>
      <c r="F3" t="s">
        <v>38</v>
      </c>
      <c r="G3" t="s">
        <v>33</v>
      </c>
      <c r="H3" t="s">
        <v>102</v>
      </c>
      <c r="I3" t="s">
        <v>80</v>
      </c>
      <c r="J3" t="s">
        <v>36</v>
      </c>
      <c r="K3" t="s">
        <v>82</v>
      </c>
      <c r="L3" t="s">
        <v>42</v>
      </c>
      <c r="M3" t="s">
        <v>34</v>
      </c>
      <c r="N3" t="s">
        <v>152</v>
      </c>
      <c r="O3" t="s">
        <v>88</v>
      </c>
      <c r="P3" t="s">
        <v>47</v>
      </c>
      <c r="Q3" t="s">
        <v>41</v>
      </c>
      <c r="R3" t="s">
        <v>108</v>
      </c>
      <c r="S3" t="s">
        <v>40</v>
      </c>
      <c r="T3" t="s">
        <v>83</v>
      </c>
      <c r="U3" t="s">
        <v>95</v>
      </c>
      <c r="V3" t="s">
        <v>43</v>
      </c>
      <c r="W3" t="s">
        <v>44</v>
      </c>
      <c r="X3" t="s">
        <v>35</v>
      </c>
      <c r="Y3" t="s">
        <v>48</v>
      </c>
      <c r="Z3" t="s">
        <v>106</v>
      </c>
      <c r="AA3" t="s">
        <v>45</v>
      </c>
      <c r="AC3" s="1" t="s">
        <v>32</v>
      </c>
      <c r="AD3" s="1" t="s">
        <v>144</v>
      </c>
      <c r="AE3" s="1" t="s">
        <v>145</v>
      </c>
      <c r="AI3" s="1" t="s">
        <v>99</v>
      </c>
      <c r="AJ3" s="1" t="s">
        <v>66</v>
      </c>
      <c r="AK3" s="1" t="s">
        <v>67</v>
      </c>
      <c r="AL3" s="1" t="s">
        <v>68</v>
      </c>
      <c r="AM3" s="1" t="s">
        <v>69</v>
      </c>
      <c r="AN3" s="1" t="s">
        <v>70</v>
      </c>
      <c r="AO3" s="1" t="s">
        <v>71</v>
      </c>
      <c r="AP3" s="1" t="s">
        <v>72</v>
      </c>
      <c r="AQ3" s="1" t="s">
        <v>73</v>
      </c>
      <c r="AR3" s="1" t="s">
        <v>74</v>
      </c>
      <c r="AS3" s="1" t="s">
        <v>96</v>
      </c>
      <c r="AT3" s="1" t="s">
        <v>97</v>
      </c>
      <c r="AU3" s="1" t="s">
        <v>98</v>
      </c>
      <c r="AV3" s="1" t="s">
        <v>28</v>
      </c>
      <c r="AW3" s="1" t="s">
        <v>111</v>
      </c>
      <c r="AX3" s="1" t="s">
        <v>109</v>
      </c>
      <c r="AY3" s="1" t="s">
        <v>110</v>
      </c>
      <c r="AZ3" s="1" t="s">
        <v>117</v>
      </c>
      <c r="BA3" s="1" t="s">
        <v>29</v>
      </c>
      <c r="BB3" s="1" t="s">
        <v>30</v>
      </c>
      <c r="BC3" s="1" t="s">
        <v>116</v>
      </c>
      <c r="BD3" s="1" t="s">
        <v>138</v>
      </c>
      <c r="BE3" s="1" t="s">
        <v>139</v>
      </c>
      <c r="BF3" s="1" t="s">
        <v>140</v>
      </c>
      <c r="BG3" s="1" t="s">
        <v>141</v>
      </c>
      <c r="BH3" s="1" t="s">
        <v>142</v>
      </c>
      <c r="BI3" s="1" t="s">
        <v>143</v>
      </c>
    </row>
    <row r="4" spans="1:61" s="10" customFormat="1" ht="55.5" x14ac:dyDescent="0.45">
      <c r="A4" s="7"/>
      <c r="B4" s="7" t="s">
        <v>64</v>
      </c>
      <c r="C4" s="7" t="s">
        <v>0</v>
      </c>
      <c r="D4" s="7" t="s">
        <v>14</v>
      </c>
      <c r="E4" s="7" t="s">
        <v>1</v>
      </c>
      <c r="F4" s="7" t="s">
        <v>3</v>
      </c>
      <c r="G4" s="7" t="s">
        <v>4</v>
      </c>
      <c r="H4" s="7" t="s">
        <v>100</v>
      </c>
      <c r="I4" s="7" t="s">
        <v>79</v>
      </c>
      <c r="J4" s="7" t="s">
        <v>8</v>
      </c>
      <c r="K4" s="7" t="s">
        <v>81</v>
      </c>
      <c r="L4" s="7" t="s">
        <v>9</v>
      </c>
      <c r="M4" s="7" t="s">
        <v>50</v>
      </c>
      <c r="N4" s="7" t="s">
        <v>7</v>
      </c>
      <c r="O4" s="7" t="s">
        <v>87</v>
      </c>
      <c r="P4" s="7" t="s">
        <v>2</v>
      </c>
      <c r="Q4" s="7" t="s">
        <v>10</v>
      </c>
      <c r="R4" s="7" t="s">
        <v>150</v>
      </c>
      <c r="S4" s="7" t="s">
        <v>107</v>
      </c>
      <c r="T4" s="7" t="s">
        <v>84</v>
      </c>
      <c r="U4" s="7" t="s">
        <v>86</v>
      </c>
      <c r="V4" s="7" t="s">
        <v>11</v>
      </c>
      <c r="W4" s="7" t="s">
        <v>12</v>
      </c>
      <c r="X4" s="7" t="s">
        <v>13</v>
      </c>
      <c r="Y4" s="7" t="s">
        <v>65</v>
      </c>
      <c r="Z4" s="7" t="s">
        <v>23</v>
      </c>
      <c r="AA4" s="7" t="s">
        <v>6</v>
      </c>
      <c r="AB4" s="7" t="s">
        <v>115</v>
      </c>
      <c r="AC4" s="8" t="s">
        <v>5</v>
      </c>
      <c r="AD4" s="8" t="s">
        <v>146</v>
      </c>
      <c r="AE4" s="8" t="s">
        <v>147</v>
      </c>
      <c r="AF4" s="9" t="s">
        <v>63</v>
      </c>
      <c r="AG4" s="9" t="s">
        <v>62</v>
      </c>
      <c r="AH4" s="9" t="s">
        <v>59</v>
      </c>
      <c r="AI4" s="8" t="s">
        <v>94</v>
      </c>
      <c r="BA4" s="7"/>
      <c r="BB4" s="7"/>
    </row>
    <row r="5" spans="1:61" s="2" customFormat="1" ht="37" x14ac:dyDescent="0.45">
      <c r="A5" s="3"/>
      <c r="B5" s="3" t="s">
        <v>64</v>
      </c>
      <c r="C5" s="3" t="s">
        <v>15</v>
      </c>
      <c r="D5" s="3" t="s">
        <v>24</v>
      </c>
      <c r="E5" s="3" t="s">
        <v>16</v>
      </c>
      <c r="F5" s="3" t="s">
        <v>103</v>
      </c>
      <c r="G5" s="3" t="s">
        <v>18</v>
      </c>
      <c r="H5" s="3" t="s">
        <v>101</v>
      </c>
      <c r="I5" s="3" t="s">
        <v>76</v>
      </c>
      <c r="J5" s="3" t="s">
        <v>17</v>
      </c>
      <c r="K5" s="3" t="s">
        <v>77</v>
      </c>
      <c r="L5" s="3" t="s">
        <v>49</v>
      </c>
      <c r="M5" s="3" t="s">
        <v>19</v>
      </c>
      <c r="N5" s="3" t="s">
        <v>20</v>
      </c>
      <c r="O5" s="3" t="s">
        <v>89</v>
      </c>
      <c r="P5" s="3" t="s">
        <v>21</v>
      </c>
      <c r="Q5" s="3" t="s">
        <v>22</v>
      </c>
      <c r="R5" s="3" t="s">
        <v>151</v>
      </c>
      <c r="S5" s="3" t="s">
        <v>104</v>
      </c>
      <c r="T5" s="3" t="s">
        <v>85</v>
      </c>
      <c r="U5" s="3" t="s">
        <v>78</v>
      </c>
      <c r="V5" s="3" t="s">
        <v>25</v>
      </c>
      <c r="W5" s="3" t="s">
        <v>26</v>
      </c>
      <c r="X5" s="3" t="s">
        <v>27</v>
      </c>
      <c r="Y5" s="3" t="s">
        <v>65</v>
      </c>
      <c r="Z5" s="3" t="s">
        <v>23</v>
      </c>
      <c r="AA5" s="3" t="s">
        <v>105</v>
      </c>
      <c r="AB5" s="3" t="s">
        <v>115</v>
      </c>
      <c r="BA5" s="3"/>
      <c r="BB5" s="3"/>
    </row>
    <row r="6" spans="1:61" x14ac:dyDescent="0.45">
      <c r="A6" s="6"/>
      <c r="B6" s="25"/>
      <c r="R6" s="24"/>
      <c r="AC6" s="6" t="str">
        <f t="shared" ref="AC6:AC30" si="0">IF(G6=5,"yes","")</f>
        <v/>
      </c>
      <c r="AD6" s="6">
        <f>ROUND(P6*15*0.3,0)</f>
        <v>0</v>
      </c>
      <c r="AF6" s="6">
        <f t="shared" ref="AF6:AF30" si="1">IF(H6=3,"Add light-duty factor!",1)</f>
        <v>1</v>
      </c>
      <c r="AG6" s="6" t="e">
        <f>ROUND(P6*AF6/(VLOOKUP(F6,EEI_calc!$A$2:$G$8,6,FALSE)*J6+VLOOKUP(F6,EEI_calc!$A$2:$G$8,7,FALSE))*100,1)</f>
        <v>#N/A</v>
      </c>
      <c r="AH6" s="6" t="e">
        <f t="shared" ref="AH6:AH30" si="2">IF(AG6=ROUND(N6,1),"ok","EEI?")</f>
        <v>#N/A</v>
      </c>
      <c r="AI6" s="6" t="e">
        <f>VLOOKUP(F6,EEI_calc!$A$2:$G$8,4,FALSE)</f>
        <v>#N/A</v>
      </c>
      <c r="AJ6" s="6">
        <f>$E6</f>
        <v>0</v>
      </c>
      <c r="AK6" s="6">
        <f t="shared" ref="AK6:AL21" si="3">$E6</f>
        <v>0</v>
      </c>
      <c r="AL6" s="6">
        <f t="shared" si="3"/>
        <v>0</v>
      </c>
      <c r="AM6" s="6" t="s">
        <v>113</v>
      </c>
      <c r="AN6" s="6" t="s">
        <v>114</v>
      </c>
      <c r="AO6" s="6" t="s">
        <v>112</v>
      </c>
      <c r="AP6" s="6">
        <f>$D6</f>
        <v>0</v>
      </c>
      <c r="AQ6" s="6">
        <f t="shared" ref="AQ6:AR21" si="4">$D6</f>
        <v>0</v>
      </c>
      <c r="AR6" s="6">
        <f t="shared" si="4"/>
        <v>0</v>
      </c>
      <c r="AS6" s="6">
        <f>$U6</f>
        <v>0</v>
      </c>
      <c r="AT6" s="6">
        <f>$U6</f>
        <v>0</v>
      </c>
      <c r="AU6" s="6">
        <f>$U6</f>
        <v>0</v>
      </c>
      <c r="AV6">
        <v>40</v>
      </c>
      <c r="BA6" s="6" t="s">
        <v>75</v>
      </c>
      <c r="BB6" s="6" t="s">
        <v>75</v>
      </c>
      <c r="BC6" t="str">
        <f>+CONCATENATE("&lt;a href=""",AB6,""" target=""_blank""&gt;EU Database&lt;/a&gt;")</f>
        <v>&lt;a href="" target="_blank"&gt;EU Database&lt;/a&gt;</v>
      </c>
    </row>
    <row r="7" spans="1:61" x14ac:dyDescent="0.45">
      <c r="A7" s="6"/>
      <c r="B7" s="25"/>
      <c r="R7" s="24"/>
      <c r="AC7" s="6" t="str">
        <f t="shared" si="0"/>
        <v/>
      </c>
      <c r="AD7" s="6">
        <f t="shared" ref="AD7:AD30" si="5">ROUND(P7*15*0.3,0)</f>
        <v>0</v>
      </c>
      <c r="AF7" s="6">
        <f t="shared" si="1"/>
        <v>1</v>
      </c>
      <c r="AG7" s="6" t="e">
        <f>ROUND(P7*AF7/(VLOOKUP(F7,EEI_calc!$A$2:$G$8,6,FALSE)*J7+VLOOKUP(F7,EEI_calc!$A$2:$G$8,7,FALSE))*100,1)</f>
        <v>#N/A</v>
      </c>
      <c r="AH7" s="6" t="e">
        <f t="shared" si="2"/>
        <v>#N/A</v>
      </c>
      <c r="AI7" s="6" t="e">
        <f>VLOOKUP(F7,EEI_calc!$A$2:$G$8,4,FALSE)</f>
        <v>#N/A</v>
      </c>
      <c r="AJ7" s="6">
        <f t="shared" ref="AJ7:AL30" si="6">$E7</f>
        <v>0</v>
      </c>
      <c r="AK7" s="6">
        <f t="shared" si="3"/>
        <v>0</v>
      </c>
      <c r="AL7" s="6">
        <f t="shared" si="3"/>
        <v>0</v>
      </c>
      <c r="AM7" s="6" t="s">
        <v>113</v>
      </c>
      <c r="AN7" s="6" t="s">
        <v>114</v>
      </c>
      <c r="AO7" s="6" t="s">
        <v>112</v>
      </c>
      <c r="AP7" s="6">
        <f t="shared" ref="AP7:AR30" si="7">$D7</f>
        <v>0</v>
      </c>
      <c r="AQ7" s="6">
        <f t="shared" si="4"/>
        <v>0</v>
      </c>
      <c r="AR7" s="6">
        <f t="shared" si="4"/>
        <v>0</v>
      </c>
      <c r="AS7" s="6">
        <f t="shared" ref="AS7:AU30" si="8">$U7</f>
        <v>0</v>
      </c>
      <c r="AT7" s="6">
        <f t="shared" si="8"/>
        <v>0</v>
      </c>
      <c r="AU7" s="6">
        <f t="shared" si="8"/>
        <v>0</v>
      </c>
      <c r="AV7">
        <v>40</v>
      </c>
      <c r="BA7" s="6" t="s">
        <v>75</v>
      </c>
      <c r="BB7" s="6" t="s">
        <v>75</v>
      </c>
      <c r="BC7" t="str">
        <f>+CONCATENATE("&lt;a href=""",AB7,""" target=""_blank""&gt;EU Database&lt;/a&gt;")</f>
        <v>&lt;a href="" target="_blank"&gt;EU Database&lt;/a&gt;</v>
      </c>
    </row>
    <row r="8" spans="1:61" x14ac:dyDescent="0.45">
      <c r="A8" s="6"/>
      <c r="B8" s="25"/>
      <c r="R8" s="24"/>
      <c r="AC8" s="6" t="str">
        <f t="shared" si="0"/>
        <v/>
      </c>
      <c r="AD8" s="6">
        <f t="shared" si="5"/>
        <v>0</v>
      </c>
      <c r="AF8" s="6">
        <f t="shared" si="1"/>
        <v>1</v>
      </c>
      <c r="AG8" s="6" t="e">
        <f>ROUND(P8*AF8/(VLOOKUP(F8,EEI_calc!$A$2:$G$8,6,FALSE)*J8+VLOOKUP(F8,EEI_calc!$A$2:$G$8,7,FALSE))*100,1)</f>
        <v>#N/A</v>
      </c>
      <c r="AH8" s="6" t="e">
        <f t="shared" si="2"/>
        <v>#N/A</v>
      </c>
      <c r="AI8" s="6" t="e">
        <f>VLOOKUP(F8,EEI_calc!$A$2:$G$8,4,FALSE)</f>
        <v>#N/A</v>
      </c>
      <c r="AJ8" s="6">
        <f t="shared" si="6"/>
        <v>0</v>
      </c>
      <c r="AK8" s="6">
        <f t="shared" si="3"/>
        <v>0</v>
      </c>
      <c r="AL8" s="6">
        <f t="shared" si="3"/>
        <v>0</v>
      </c>
      <c r="AM8" s="6" t="s">
        <v>113</v>
      </c>
      <c r="AN8" s="6" t="s">
        <v>114</v>
      </c>
      <c r="AO8" s="6" t="s">
        <v>112</v>
      </c>
      <c r="AP8" s="6">
        <f t="shared" si="7"/>
        <v>0</v>
      </c>
      <c r="AQ8" s="6">
        <f t="shared" si="4"/>
        <v>0</v>
      </c>
      <c r="AR8" s="6">
        <f t="shared" si="4"/>
        <v>0</v>
      </c>
      <c r="AS8" s="6">
        <f t="shared" si="8"/>
        <v>0</v>
      </c>
      <c r="AT8" s="6">
        <f t="shared" si="8"/>
        <v>0</v>
      </c>
      <c r="AU8" s="6">
        <f t="shared" si="8"/>
        <v>0</v>
      </c>
      <c r="AV8">
        <v>1</v>
      </c>
      <c r="BA8" s="6" t="s">
        <v>75</v>
      </c>
      <c r="BB8" s="6" t="s">
        <v>75</v>
      </c>
      <c r="BC8" t="str">
        <f t="shared" ref="BC8:BC30" si="9">+CONCATENATE("&lt;a href=""",AB8,""" target=""_blank""&gt;EU Database&lt;/a&gt;")</f>
        <v>&lt;a href="" target="_blank"&gt;EU Database&lt;/a&gt;</v>
      </c>
    </row>
    <row r="9" spans="1:61" x14ac:dyDescent="0.45">
      <c r="A9" s="6"/>
      <c r="B9" s="25"/>
      <c r="R9" s="24"/>
      <c r="AC9" s="6" t="str">
        <f t="shared" si="0"/>
        <v/>
      </c>
      <c r="AD9" s="6">
        <f t="shared" si="5"/>
        <v>0</v>
      </c>
      <c r="AF9" s="6">
        <f t="shared" si="1"/>
        <v>1</v>
      </c>
      <c r="AG9" s="6" t="e">
        <f>ROUND(P9*AF9/(VLOOKUP(F9,EEI_calc!$A$2:$G$8,6,FALSE)*J9+VLOOKUP(F9,EEI_calc!$A$2:$G$8,7,FALSE))*100,1)</f>
        <v>#N/A</v>
      </c>
      <c r="AH9" s="6" t="e">
        <f t="shared" si="2"/>
        <v>#N/A</v>
      </c>
      <c r="AI9" s="6" t="e">
        <f>VLOOKUP(F9,EEI_calc!$A$2:$G$8,4,FALSE)</f>
        <v>#N/A</v>
      </c>
      <c r="AJ9" s="6">
        <f t="shared" si="6"/>
        <v>0</v>
      </c>
      <c r="AK9" s="6">
        <f t="shared" si="3"/>
        <v>0</v>
      </c>
      <c r="AL9" s="6">
        <f t="shared" si="3"/>
        <v>0</v>
      </c>
      <c r="AM9" s="6" t="s">
        <v>113</v>
      </c>
      <c r="AN9" s="6" t="s">
        <v>114</v>
      </c>
      <c r="AO9" s="6" t="s">
        <v>112</v>
      </c>
      <c r="AP9" s="6">
        <f t="shared" si="7"/>
        <v>0</v>
      </c>
      <c r="AQ9" s="6">
        <f t="shared" si="4"/>
        <v>0</v>
      </c>
      <c r="AR9" s="6">
        <f t="shared" si="4"/>
        <v>0</v>
      </c>
      <c r="AS9" s="6">
        <f>$U9</f>
        <v>0</v>
      </c>
      <c r="AT9" s="6">
        <f t="shared" si="8"/>
        <v>0</v>
      </c>
      <c r="AU9" s="6">
        <f t="shared" si="8"/>
        <v>0</v>
      </c>
      <c r="AV9">
        <v>1</v>
      </c>
      <c r="BA9" s="6" t="s">
        <v>75</v>
      </c>
      <c r="BB9" s="6" t="s">
        <v>75</v>
      </c>
      <c r="BC9" t="str">
        <f t="shared" si="9"/>
        <v>&lt;a href="" target="_blank"&gt;EU Database&lt;/a&gt;</v>
      </c>
    </row>
    <row r="10" spans="1:61" x14ac:dyDescent="0.45">
      <c r="A10" s="6"/>
      <c r="B10" s="25"/>
      <c r="R10" s="24"/>
      <c r="AC10" s="6" t="str">
        <f t="shared" si="0"/>
        <v/>
      </c>
      <c r="AD10" s="6">
        <f t="shared" si="5"/>
        <v>0</v>
      </c>
      <c r="AF10" s="6">
        <f t="shared" si="1"/>
        <v>1</v>
      </c>
      <c r="AG10" s="6" t="e">
        <f>ROUND(P10*AF10/(VLOOKUP(F10,EEI_calc!$A$2:$G$8,6,FALSE)*J10+VLOOKUP(F10,EEI_calc!$A$2:$G$8,7,FALSE))*100,1)</f>
        <v>#N/A</v>
      </c>
      <c r="AH10" s="6" t="e">
        <f t="shared" si="2"/>
        <v>#N/A</v>
      </c>
      <c r="AI10" s="6" t="e">
        <f>VLOOKUP(F10,EEI_calc!$A$2:$G$8,4,FALSE)</f>
        <v>#N/A</v>
      </c>
      <c r="AJ10" s="6">
        <f t="shared" si="6"/>
        <v>0</v>
      </c>
      <c r="AK10" s="6">
        <f t="shared" si="3"/>
        <v>0</v>
      </c>
      <c r="AL10" s="6">
        <f t="shared" si="3"/>
        <v>0</v>
      </c>
      <c r="AM10" s="6" t="s">
        <v>113</v>
      </c>
      <c r="AN10" s="6" t="s">
        <v>114</v>
      </c>
      <c r="AO10" s="6" t="s">
        <v>112</v>
      </c>
      <c r="AP10" s="6">
        <f t="shared" si="7"/>
        <v>0</v>
      </c>
      <c r="AQ10" s="6">
        <f t="shared" si="4"/>
        <v>0</v>
      </c>
      <c r="AR10" s="6">
        <f t="shared" si="4"/>
        <v>0</v>
      </c>
      <c r="AS10" s="6">
        <f t="shared" si="8"/>
        <v>0</v>
      </c>
      <c r="AT10" s="6">
        <f t="shared" si="8"/>
        <v>0</v>
      </c>
      <c r="AU10" s="6">
        <f t="shared" si="8"/>
        <v>0</v>
      </c>
      <c r="AV10">
        <v>1</v>
      </c>
      <c r="BA10" s="6" t="s">
        <v>75</v>
      </c>
      <c r="BB10" s="6" t="s">
        <v>75</v>
      </c>
      <c r="BC10" t="str">
        <f t="shared" si="9"/>
        <v>&lt;a href="" target="_blank"&gt;EU Database&lt;/a&gt;</v>
      </c>
    </row>
    <row r="11" spans="1:61" x14ac:dyDescent="0.45">
      <c r="A11" s="6"/>
      <c r="B11" s="25"/>
      <c r="R11" s="24"/>
      <c r="AC11" s="6" t="str">
        <f t="shared" si="0"/>
        <v/>
      </c>
      <c r="AD11" s="6">
        <f t="shared" si="5"/>
        <v>0</v>
      </c>
      <c r="AF11" s="6">
        <f t="shared" si="1"/>
        <v>1</v>
      </c>
      <c r="AG11" s="6" t="e">
        <f>ROUND(P11*AF11/(VLOOKUP(F11,EEI_calc!$A$2:$G$8,6,FALSE)*J11+VLOOKUP(F11,EEI_calc!$A$2:$G$8,7,FALSE))*100,1)</f>
        <v>#N/A</v>
      </c>
      <c r="AH11" s="6" t="e">
        <f t="shared" si="2"/>
        <v>#N/A</v>
      </c>
      <c r="AI11" s="6" t="e">
        <f>VLOOKUP(F11,EEI_calc!$A$2:$G$8,4,FALSE)</f>
        <v>#N/A</v>
      </c>
      <c r="AJ11" s="6">
        <f t="shared" si="6"/>
        <v>0</v>
      </c>
      <c r="AK11" s="6">
        <f t="shared" si="3"/>
        <v>0</v>
      </c>
      <c r="AL11" s="6">
        <f t="shared" si="3"/>
        <v>0</v>
      </c>
      <c r="AM11" s="6" t="s">
        <v>113</v>
      </c>
      <c r="AN11" s="6" t="s">
        <v>114</v>
      </c>
      <c r="AO11" s="6" t="s">
        <v>112</v>
      </c>
      <c r="AP11" s="6">
        <f t="shared" si="7"/>
        <v>0</v>
      </c>
      <c r="AQ11" s="6">
        <f t="shared" si="4"/>
        <v>0</v>
      </c>
      <c r="AR11" s="6">
        <f t="shared" si="4"/>
        <v>0</v>
      </c>
      <c r="AS11" s="6">
        <f t="shared" si="8"/>
        <v>0</v>
      </c>
      <c r="AT11" s="6">
        <f t="shared" si="8"/>
        <v>0</v>
      </c>
      <c r="AU11" s="6">
        <f t="shared" si="8"/>
        <v>0</v>
      </c>
      <c r="AV11">
        <v>1</v>
      </c>
      <c r="BA11" s="6" t="s">
        <v>75</v>
      </c>
      <c r="BB11" s="6" t="s">
        <v>75</v>
      </c>
      <c r="BC11" t="str">
        <f t="shared" si="9"/>
        <v>&lt;a href="" target="_blank"&gt;EU Database&lt;/a&gt;</v>
      </c>
    </row>
    <row r="12" spans="1:61" x14ac:dyDescent="0.45">
      <c r="A12" s="6"/>
      <c r="B12" s="25"/>
      <c r="R12" s="24"/>
      <c r="AC12" s="6" t="str">
        <f t="shared" si="0"/>
        <v/>
      </c>
      <c r="AD12" s="6">
        <f t="shared" si="5"/>
        <v>0</v>
      </c>
      <c r="AF12" s="6">
        <f t="shared" si="1"/>
        <v>1</v>
      </c>
      <c r="AG12" s="6" t="e">
        <f>ROUND(P12*AF12/(VLOOKUP(F12,EEI_calc!$A$2:$G$8,6,FALSE)*J12+VLOOKUP(F12,EEI_calc!$A$2:$G$8,7,FALSE))*100,1)</f>
        <v>#N/A</v>
      </c>
      <c r="AH12" s="6" t="e">
        <f t="shared" si="2"/>
        <v>#N/A</v>
      </c>
      <c r="AI12" s="6" t="e">
        <f>VLOOKUP(F12,EEI_calc!$A$2:$G$8,4,FALSE)</f>
        <v>#N/A</v>
      </c>
      <c r="AJ12" s="6">
        <f t="shared" si="6"/>
        <v>0</v>
      </c>
      <c r="AK12" s="6">
        <f t="shared" si="3"/>
        <v>0</v>
      </c>
      <c r="AL12" s="6">
        <f t="shared" si="3"/>
        <v>0</v>
      </c>
      <c r="AM12" s="6" t="s">
        <v>113</v>
      </c>
      <c r="AN12" s="6" t="s">
        <v>114</v>
      </c>
      <c r="AO12" s="6" t="s">
        <v>112</v>
      </c>
      <c r="AP12" s="6">
        <f t="shared" si="7"/>
        <v>0</v>
      </c>
      <c r="AQ12" s="6">
        <f t="shared" si="4"/>
        <v>0</v>
      </c>
      <c r="AR12" s="6">
        <f t="shared" si="4"/>
        <v>0</v>
      </c>
      <c r="AS12" s="6">
        <f t="shared" si="8"/>
        <v>0</v>
      </c>
      <c r="AT12" s="6">
        <f t="shared" si="8"/>
        <v>0</v>
      </c>
      <c r="AU12" s="6">
        <f t="shared" si="8"/>
        <v>0</v>
      </c>
      <c r="AV12">
        <v>1</v>
      </c>
      <c r="BA12" s="6" t="s">
        <v>75</v>
      </c>
      <c r="BB12" s="6" t="s">
        <v>75</v>
      </c>
      <c r="BC12" t="str">
        <f t="shared" si="9"/>
        <v>&lt;a href="" target="_blank"&gt;EU Database&lt;/a&gt;</v>
      </c>
    </row>
    <row r="13" spans="1:61" x14ac:dyDescent="0.45">
      <c r="A13" s="6"/>
      <c r="B13" s="25"/>
      <c r="R13" s="24"/>
      <c r="AC13" s="6" t="str">
        <f t="shared" si="0"/>
        <v/>
      </c>
      <c r="AD13" s="6">
        <f t="shared" si="5"/>
        <v>0</v>
      </c>
      <c r="AF13" s="6">
        <f t="shared" si="1"/>
        <v>1</v>
      </c>
      <c r="AG13" s="6" t="e">
        <f>ROUND(P13*AF13/(VLOOKUP(F13,EEI_calc!$A$2:$G$8,6,FALSE)*J13+VLOOKUP(F13,EEI_calc!$A$2:$G$8,7,FALSE))*100,1)</f>
        <v>#N/A</v>
      </c>
      <c r="AH13" s="6" t="e">
        <f t="shared" si="2"/>
        <v>#N/A</v>
      </c>
      <c r="AI13" s="6" t="e">
        <f>VLOOKUP(F13,EEI_calc!$A$2:$G$8,4,FALSE)</f>
        <v>#N/A</v>
      </c>
      <c r="AJ13" s="6">
        <f t="shared" si="6"/>
        <v>0</v>
      </c>
      <c r="AK13" s="6">
        <f t="shared" si="3"/>
        <v>0</v>
      </c>
      <c r="AL13" s="6">
        <f t="shared" si="3"/>
        <v>0</v>
      </c>
      <c r="AM13" s="6" t="s">
        <v>113</v>
      </c>
      <c r="AN13" s="6" t="s">
        <v>114</v>
      </c>
      <c r="AO13" s="6" t="s">
        <v>112</v>
      </c>
      <c r="AP13" s="6">
        <f t="shared" si="7"/>
        <v>0</v>
      </c>
      <c r="AQ13" s="6">
        <f t="shared" si="4"/>
        <v>0</v>
      </c>
      <c r="AR13" s="6">
        <f t="shared" si="4"/>
        <v>0</v>
      </c>
      <c r="AS13" s="6">
        <f t="shared" si="8"/>
        <v>0</v>
      </c>
      <c r="AT13" s="6">
        <f t="shared" si="8"/>
        <v>0</v>
      </c>
      <c r="AU13" s="6">
        <f t="shared" si="8"/>
        <v>0</v>
      </c>
      <c r="AV13">
        <v>1</v>
      </c>
      <c r="BA13" s="6" t="s">
        <v>75</v>
      </c>
      <c r="BB13" s="6" t="s">
        <v>75</v>
      </c>
      <c r="BC13" t="str">
        <f t="shared" si="9"/>
        <v>&lt;a href="" target="_blank"&gt;EU Database&lt;/a&gt;</v>
      </c>
    </row>
    <row r="14" spans="1:61" x14ac:dyDescent="0.45">
      <c r="A14" s="6"/>
      <c r="B14" s="25"/>
      <c r="R14" s="24"/>
      <c r="AC14" s="6" t="str">
        <f t="shared" si="0"/>
        <v/>
      </c>
      <c r="AD14" s="6">
        <f t="shared" si="5"/>
        <v>0</v>
      </c>
      <c r="AF14" s="6">
        <f t="shared" si="1"/>
        <v>1</v>
      </c>
      <c r="AG14" s="6" t="e">
        <f>ROUND(P14*AF14/(VLOOKUP(F14,EEI_calc!$A$2:$G$8,6,FALSE)*J14+VLOOKUP(F14,EEI_calc!$A$2:$G$8,7,FALSE))*100,1)</f>
        <v>#N/A</v>
      </c>
      <c r="AH14" s="6" t="e">
        <f t="shared" si="2"/>
        <v>#N/A</v>
      </c>
      <c r="AI14" s="6" t="e">
        <f>VLOOKUP(F14,EEI_calc!$A$2:$G$8,4,FALSE)</f>
        <v>#N/A</v>
      </c>
      <c r="AJ14" s="6">
        <f t="shared" si="6"/>
        <v>0</v>
      </c>
      <c r="AK14" s="6">
        <f t="shared" si="3"/>
        <v>0</v>
      </c>
      <c r="AL14" s="6">
        <f t="shared" si="3"/>
        <v>0</v>
      </c>
      <c r="AM14" s="6" t="s">
        <v>113</v>
      </c>
      <c r="AN14" s="6" t="s">
        <v>114</v>
      </c>
      <c r="AO14" s="6" t="s">
        <v>112</v>
      </c>
      <c r="AP14" s="6">
        <f t="shared" si="7"/>
        <v>0</v>
      </c>
      <c r="AQ14" s="6">
        <f t="shared" si="4"/>
        <v>0</v>
      </c>
      <c r="AR14" s="6">
        <f t="shared" si="4"/>
        <v>0</v>
      </c>
      <c r="AS14" s="6">
        <f t="shared" si="8"/>
        <v>0</v>
      </c>
      <c r="AT14" s="6">
        <f t="shared" si="8"/>
        <v>0</v>
      </c>
      <c r="AU14" s="6">
        <f t="shared" si="8"/>
        <v>0</v>
      </c>
      <c r="AV14">
        <v>1</v>
      </c>
      <c r="BA14" s="6" t="s">
        <v>75</v>
      </c>
      <c r="BB14" s="6" t="s">
        <v>75</v>
      </c>
      <c r="BC14" t="str">
        <f t="shared" si="9"/>
        <v>&lt;a href="" target="_blank"&gt;EU Database&lt;/a&gt;</v>
      </c>
    </row>
    <row r="15" spans="1:61" x14ac:dyDescent="0.45">
      <c r="A15" s="6"/>
      <c r="B15" s="25"/>
      <c r="R15" s="24"/>
      <c r="AC15" s="6" t="str">
        <f t="shared" si="0"/>
        <v/>
      </c>
      <c r="AD15" s="6">
        <f t="shared" si="5"/>
        <v>0</v>
      </c>
      <c r="AF15" s="6">
        <f t="shared" si="1"/>
        <v>1</v>
      </c>
      <c r="AG15" s="6" t="e">
        <f>ROUND(P15*AF15/(VLOOKUP(F15,EEI_calc!$A$2:$G$8,6,FALSE)*J15+VLOOKUP(F15,EEI_calc!$A$2:$G$8,7,FALSE))*100,1)</f>
        <v>#N/A</v>
      </c>
      <c r="AH15" s="6" t="e">
        <f t="shared" si="2"/>
        <v>#N/A</v>
      </c>
      <c r="AI15" s="6" t="e">
        <f>VLOOKUP(F15,EEI_calc!$A$2:$G$8,4,FALSE)</f>
        <v>#N/A</v>
      </c>
      <c r="AJ15" s="6">
        <f t="shared" si="6"/>
        <v>0</v>
      </c>
      <c r="AK15" s="6">
        <f t="shared" si="3"/>
        <v>0</v>
      </c>
      <c r="AL15" s="6">
        <f t="shared" si="3"/>
        <v>0</v>
      </c>
      <c r="AM15" s="6" t="s">
        <v>113</v>
      </c>
      <c r="AN15" s="6" t="s">
        <v>114</v>
      </c>
      <c r="AO15" s="6" t="s">
        <v>112</v>
      </c>
      <c r="AP15" s="6">
        <f t="shared" si="7"/>
        <v>0</v>
      </c>
      <c r="AQ15" s="6">
        <f t="shared" si="4"/>
        <v>0</v>
      </c>
      <c r="AR15" s="6">
        <f t="shared" si="4"/>
        <v>0</v>
      </c>
      <c r="AS15" s="6">
        <f t="shared" si="8"/>
        <v>0</v>
      </c>
      <c r="AT15" s="6">
        <f t="shared" si="8"/>
        <v>0</v>
      </c>
      <c r="AU15" s="6">
        <f t="shared" si="8"/>
        <v>0</v>
      </c>
      <c r="AV15">
        <v>1</v>
      </c>
      <c r="BA15" s="6" t="s">
        <v>75</v>
      </c>
      <c r="BB15" s="6" t="s">
        <v>75</v>
      </c>
      <c r="BC15" t="str">
        <f t="shared" si="9"/>
        <v>&lt;a href="" target="_blank"&gt;EU Database&lt;/a&gt;</v>
      </c>
    </row>
    <row r="16" spans="1:61" x14ac:dyDescent="0.45">
      <c r="A16" s="6"/>
      <c r="B16" s="25"/>
      <c r="R16" s="24"/>
      <c r="AC16" s="6" t="str">
        <f t="shared" si="0"/>
        <v/>
      </c>
      <c r="AD16" s="6">
        <f t="shared" si="5"/>
        <v>0</v>
      </c>
      <c r="AF16" s="6">
        <f t="shared" si="1"/>
        <v>1</v>
      </c>
      <c r="AG16" s="6" t="e">
        <f>ROUND(P16*AF16/(VLOOKUP(F16,EEI_calc!$A$2:$G$8,6,FALSE)*J16+VLOOKUP(F16,EEI_calc!$A$2:$G$8,7,FALSE))*100,1)</f>
        <v>#N/A</v>
      </c>
      <c r="AH16" s="6" t="e">
        <f t="shared" si="2"/>
        <v>#N/A</v>
      </c>
      <c r="AI16" s="6" t="e">
        <f>VLOOKUP(F16,EEI_calc!$A$2:$G$8,4,FALSE)</f>
        <v>#N/A</v>
      </c>
      <c r="AJ16" s="6">
        <f t="shared" si="6"/>
        <v>0</v>
      </c>
      <c r="AK16" s="6">
        <f t="shared" si="3"/>
        <v>0</v>
      </c>
      <c r="AL16" s="6">
        <f t="shared" si="3"/>
        <v>0</v>
      </c>
      <c r="AM16" s="6" t="s">
        <v>113</v>
      </c>
      <c r="AN16" s="6" t="s">
        <v>114</v>
      </c>
      <c r="AO16" s="6" t="s">
        <v>112</v>
      </c>
      <c r="AP16" s="6">
        <f t="shared" si="7"/>
        <v>0</v>
      </c>
      <c r="AQ16" s="6">
        <f t="shared" si="4"/>
        <v>0</v>
      </c>
      <c r="AR16" s="6">
        <f t="shared" si="4"/>
        <v>0</v>
      </c>
      <c r="AS16" s="6">
        <f t="shared" si="8"/>
        <v>0</v>
      </c>
      <c r="AT16" s="6">
        <f t="shared" si="8"/>
        <v>0</v>
      </c>
      <c r="AU16" s="6">
        <f t="shared" si="8"/>
        <v>0</v>
      </c>
      <c r="AV16">
        <v>1</v>
      </c>
      <c r="BA16" s="6" t="s">
        <v>75</v>
      </c>
      <c r="BB16" s="6" t="s">
        <v>75</v>
      </c>
      <c r="BC16" t="str">
        <f t="shared" si="9"/>
        <v>&lt;a href="" target="_blank"&gt;EU Database&lt;/a&gt;</v>
      </c>
    </row>
    <row r="17" spans="1:55" x14ac:dyDescent="0.45">
      <c r="A17" s="6"/>
      <c r="B17" s="25"/>
      <c r="R17" s="24"/>
      <c r="AC17" s="6" t="str">
        <f t="shared" si="0"/>
        <v/>
      </c>
      <c r="AD17" s="6">
        <f t="shared" si="5"/>
        <v>0</v>
      </c>
      <c r="AF17" s="6">
        <f t="shared" si="1"/>
        <v>1</v>
      </c>
      <c r="AG17" s="6" t="e">
        <f>ROUND(P17*AF17/(VLOOKUP(F17,EEI_calc!$A$2:$G$8,6,FALSE)*J17+VLOOKUP(F17,EEI_calc!$A$2:$G$8,7,FALSE))*100,1)</f>
        <v>#N/A</v>
      </c>
      <c r="AH17" s="6" t="e">
        <f t="shared" si="2"/>
        <v>#N/A</v>
      </c>
      <c r="AI17" s="6" t="e">
        <f>VLOOKUP(F17,EEI_calc!$A$2:$G$8,4,FALSE)</f>
        <v>#N/A</v>
      </c>
      <c r="AJ17" s="6">
        <f t="shared" si="6"/>
        <v>0</v>
      </c>
      <c r="AK17" s="6">
        <f t="shared" si="3"/>
        <v>0</v>
      </c>
      <c r="AL17" s="6">
        <f t="shared" si="3"/>
        <v>0</v>
      </c>
      <c r="AM17" s="6" t="s">
        <v>113</v>
      </c>
      <c r="AN17" s="6" t="s">
        <v>114</v>
      </c>
      <c r="AO17" s="6" t="s">
        <v>112</v>
      </c>
      <c r="AP17" s="6">
        <f t="shared" si="7"/>
        <v>0</v>
      </c>
      <c r="AQ17" s="6">
        <f t="shared" si="4"/>
        <v>0</v>
      </c>
      <c r="AR17" s="6">
        <f t="shared" si="4"/>
        <v>0</v>
      </c>
      <c r="AS17" s="6">
        <f t="shared" si="8"/>
        <v>0</v>
      </c>
      <c r="AT17" s="6">
        <f t="shared" si="8"/>
        <v>0</v>
      </c>
      <c r="AU17" s="6">
        <f t="shared" si="8"/>
        <v>0</v>
      </c>
      <c r="AV17">
        <v>1</v>
      </c>
      <c r="BA17" s="6" t="s">
        <v>75</v>
      </c>
      <c r="BB17" s="6" t="s">
        <v>75</v>
      </c>
      <c r="BC17" t="str">
        <f t="shared" si="9"/>
        <v>&lt;a href="" target="_blank"&gt;EU Database&lt;/a&gt;</v>
      </c>
    </row>
    <row r="18" spans="1:55" x14ac:dyDescent="0.45">
      <c r="A18" s="6"/>
      <c r="B18" s="25"/>
      <c r="R18" s="24"/>
      <c r="AC18" s="6" t="str">
        <f t="shared" si="0"/>
        <v/>
      </c>
      <c r="AD18" s="6">
        <f t="shared" si="5"/>
        <v>0</v>
      </c>
      <c r="AF18" s="6">
        <f t="shared" si="1"/>
        <v>1</v>
      </c>
      <c r="AG18" s="6" t="e">
        <f>ROUND(P18*AF18/(VLOOKUP(F18,EEI_calc!$A$2:$G$8,6,FALSE)*J18+VLOOKUP(F18,EEI_calc!$A$2:$G$8,7,FALSE))*100,1)</f>
        <v>#N/A</v>
      </c>
      <c r="AH18" s="6" t="e">
        <f t="shared" si="2"/>
        <v>#N/A</v>
      </c>
      <c r="AI18" s="6" t="e">
        <f>VLOOKUP(F18,EEI_calc!$A$2:$G$8,4,FALSE)</f>
        <v>#N/A</v>
      </c>
      <c r="AJ18" s="6">
        <f t="shared" si="6"/>
        <v>0</v>
      </c>
      <c r="AK18" s="6">
        <f t="shared" si="3"/>
        <v>0</v>
      </c>
      <c r="AL18" s="6">
        <f t="shared" si="3"/>
        <v>0</v>
      </c>
      <c r="AM18" s="6" t="s">
        <v>113</v>
      </c>
      <c r="AN18" s="6" t="s">
        <v>114</v>
      </c>
      <c r="AO18" s="6" t="s">
        <v>112</v>
      </c>
      <c r="AP18" s="6">
        <f t="shared" si="7"/>
        <v>0</v>
      </c>
      <c r="AQ18" s="6">
        <f t="shared" si="4"/>
        <v>0</v>
      </c>
      <c r="AR18" s="6">
        <f t="shared" si="4"/>
        <v>0</v>
      </c>
      <c r="AS18" s="6">
        <f t="shared" si="8"/>
        <v>0</v>
      </c>
      <c r="AT18" s="6">
        <f t="shared" si="8"/>
        <v>0</v>
      </c>
      <c r="AU18" s="6">
        <f t="shared" si="8"/>
        <v>0</v>
      </c>
      <c r="AV18">
        <v>1</v>
      </c>
      <c r="BA18" s="6" t="s">
        <v>75</v>
      </c>
      <c r="BB18" s="6" t="s">
        <v>75</v>
      </c>
      <c r="BC18" t="str">
        <f t="shared" si="9"/>
        <v>&lt;a href="" target="_blank"&gt;EU Database&lt;/a&gt;</v>
      </c>
    </row>
    <row r="19" spans="1:55" x14ac:dyDescent="0.45">
      <c r="A19" s="6"/>
      <c r="B19" s="25"/>
      <c r="R19" s="24"/>
      <c r="AC19" s="6" t="str">
        <f t="shared" si="0"/>
        <v/>
      </c>
      <c r="AD19" s="6">
        <f t="shared" si="5"/>
        <v>0</v>
      </c>
      <c r="AF19" s="6">
        <f t="shared" si="1"/>
        <v>1</v>
      </c>
      <c r="AG19" s="6" t="e">
        <f>ROUND(P19*AF19/(VLOOKUP(F19,EEI_calc!$A$2:$G$8,6,FALSE)*J19+VLOOKUP(F19,EEI_calc!$A$2:$G$8,7,FALSE))*100,1)</f>
        <v>#N/A</v>
      </c>
      <c r="AH19" s="6" t="e">
        <f t="shared" si="2"/>
        <v>#N/A</v>
      </c>
      <c r="AI19" s="6" t="e">
        <f>VLOOKUP(F19,EEI_calc!$A$2:$G$8,4,FALSE)</f>
        <v>#N/A</v>
      </c>
      <c r="AJ19" s="6">
        <f t="shared" si="6"/>
        <v>0</v>
      </c>
      <c r="AK19" s="6">
        <f t="shared" si="3"/>
        <v>0</v>
      </c>
      <c r="AL19" s="6">
        <f t="shared" si="3"/>
        <v>0</v>
      </c>
      <c r="AM19" s="6" t="s">
        <v>113</v>
      </c>
      <c r="AN19" s="6" t="s">
        <v>114</v>
      </c>
      <c r="AO19" s="6" t="s">
        <v>112</v>
      </c>
      <c r="AP19" s="6">
        <f t="shared" si="7"/>
        <v>0</v>
      </c>
      <c r="AQ19" s="6">
        <f t="shared" si="4"/>
        <v>0</v>
      </c>
      <c r="AR19" s="6">
        <f t="shared" si="4"/>
        <v>0</v>
      </c>
      <c r="AS19" s="6">
        <f t="shared" si="8"/>
        <v>0</v>
      </c>
      <c r="AT19" s="6">
        <f t="shared" si="8"/>
        <v>0</v>
      </c>
      <c r="AU19" s="6">
        <f t="shared" si="8"/>
        <v>0</v>
      </c>
      <c r="AV19">
        <v>1</v>
      </c>
      <c r="BA19" s="6" t="s">
        <v>75</v>
      </c>
      <c r="BB19" s="6" t="s">
        <v>75</v>
      </c>
      <c r="BC19" t="str">
        <f t="shared" si="9"/>
        <v>&lt;a href="" target="_blank"&gt;EU Database&lt;/a&gt;</v>
      </c>
    </row>
    <row r="20" spans="1:55" x14ac:dyDescent="0.45">
      <c r="A20" s="6"/>
      <c r="B20" s="25"/>
      <c r="R20" s="24"/>
      <c r="AC20" s="6" t="str">
        <f t="shared" si="0"/>
        <v/>
      </c>
      <c r="AD20" s="6">
        <f t="shared" si="5"/>
        <v>0</v>
      </c>
      <c r="AF20" s="6">
        <f t="shared" si="1"/>
        <v>1</v>
      </c>
      <c r="AG20" s="6" t="e">
        <f>ROUND(P20*AF20/(VLOOKUP(F20,EEI_calc!$A$2:$G$8,6,FALSE)*J20+VLOOKUP(F20,EEI_calc!$A$2:$G$8,7,FALSE))*100,1)</f>
        <v>#N/A</v>
      </c>
      <c r="AH20" s="6" t="e">
        <f t="shared" si="2"/>
        <v>#N/A</v>
      </c>
      <c r="AI20" s="6" t="e">
        <f>VLOOKUP(F20,EEI_calc!$A$2:$G$8,4,FALSE)</f>
        <v>#N/A</v>
      </c>
      <c r="AJ20" s="6">
        <f t="shared" si="6"/>
        <v>0</v>
      </c>
      <c r="AK20" s="6">
        <f t="shared" si="3"/>
        <v>0</v>
      </c>
      <c r="AL20" s="6">
        <f t="shared" si="3"/>
        <v>0</v>
      </c>
      <c r="AM20" s="6" t="s">
        <v>113</v>
      </c>
      <c r="AN20" s="6" t="s">
        <v>114</v>
      </c>
      <c r="AO20" s="6" t="s">
        <v>112</v>
      </c>
      <c r="AP20" s="6">
        <f t="shared" si="7"/>
        <v>0</v>
      </c>
      <c r="AQ20" s="6">
        <f t="shared" si="4"/>
        <v>0</v>
      </c>
      <c r="AR20" s="6">
        <f t="shared" si="4"/>
        <v>0</v>
      </c>
      <c r="AS20" s="6">
        <f t="shared" si="8"/>
        <v>0</v>
      </c>
      <c r="AT20" s="6">
        <f t="shared" si="8"/>
        <v>0</v>
      </c>
      <c r="AU20" s="6">
        <f t="shared" si="8"/>
        <v>0</v>
      </c>
      <c r="AV20">
        <v>1</v>
      </c>
      <c r="BA20" s="6" t="s">
        <v>75</v>
      </c>
      <c r="BB20" s="6" t="s">
        <v>75</v>
      </c>
      <c r="BC20" t="str">
        <f t="shared" si="9"/>
        <v>&lt;a href="" target="_blank"&gt;EU Database&lt;/a&gt;</v>
      </c>
    </row>
    <row r="21" spans="1:55" x14ac:dyDescent="0.45">
      <c r="A21" s="6"/>
      <c r="B21" s="25"/>
      <c r="R21" s="24"/>
      <c r="AC21" s="6" t="str">
        <f t="shared" si="0"/>
        <v/>
      </c>
      <c r="AD21" s="6">
        <f t="shared" si="5"/>
        <v>0</v>
      </c>
      <c r="AF21" s="6">
        <f t="shared" si="1"/>
        <v>1</v>
      </c>
      <c r="AG21" s="6" t="e">
        <f>ROUND(P21*AF21/(VLOOKUP(F21,EEI_calc!$A$2:$G$8,6,FALSE)*J21+VLOOKUP(F21,EEI_calc!$A$2:$G$8,7,FALSE))*100,1)</f>
        <v>#N/A</v>
      </c>
      <c r="AH21" s="6" t="e">
        <f t="shared" si="2"/>
        <v>#N/A</v>
      </c>
      <c r="AI21" s="6" t="e">
        <f>VLOOKUP(F21,EEI_calc!$A$2:$G$8,4,FALSE)</f>
        <v>#N/A</v>
      </c>
      <c r="AJ21" s="6">
        <f t="shared" si="6"/>
        <v>0</v>
      </c>
      <c r="AK21" s="6">
        <f t="shared" si="3"/>
        <v>0</v>
      </c>
      <c r="AL21" s="6">
        <f t="shared" si="3"/>
        <v>0</v>
      </c>
      <c r="AM21" s="6" t="s">
        <v>113</v>
      </c>
      <c r="AN21" s="6" t="s">
        <v>114</v>
      </c>
      <c r="AO21" s="6" t="s">
        <v>112</v>
      </c>
      <c r="AP21" s="6">
        <f t="shared" si="7"/>
        <v>0</v>
      </c>
      <c r="AQ21" s="6">
        <f t="shared" si="4"/>
        <v>0</v>
      </c>
      <c r="AR21" s="6">
        <f t="shared" si="4"/>
        <v>0</v>
      </c>
      <c r="AS21" s="6">
        <f t="shared" si="8"/>
        <v>0</v>
      </c>
      <c r="AT21" s="6">
        <f t="shared" si="8"/>
        <v>0</v>
      </c>
      <c r="AU21" s="6">
        <f t="shared" si="8"/>
        <v>0</v>
      </c>
      <c r="AV21">
        <v>1</v>
      </c>
      <c r="BA21" s="6" t="s">
        <v>75</v>
      </c>
      <c r="BB21" s="6" t="s">
        <v>75</v>
      </c>
      <c r="BC21" t="str">
        <f t="shared" si="9"/>
        <v>&lt;a href="" target="_blank"&gt;EU Database&lt;/a&gt;</v>
      </c>
    </row>
    <row r="22" spans="1:55" x14ac:dyDescent="0.45">
      <c r="A22" s="6"/>
      <c r="B22" s="25"/>
      <c r="R22" s="24"/>
      <c r="AC22" s="6" t="str">
        <f t="shared" si="0"/>
        <v/>
      </c>
      <c r="AD22" s="6">
        <f t="shared" si="5"/>
        <v>0</v>
      </c>
      <c r="AF22" s="6">
        <f t="shared" si="1"/>
        <v>1</v>
      </c>
      <c r="AG22" s="6" t="e">
        <f>ROUND(P22*AF22/(VLOOKUP(F22,EEI_calc!$A$2:$G$8,6,FALSE)*J22+VLOOKUP(F22,EEI_calc!$A$2:$G$8,7,FALSE))*100,1)</f>
        <v>#N/A</v>
      </c>
      <c r="AH22" s="6" t="e">
        <f t="shared" si="2"/>
        <v>#N/A</v>
      </c>
      <c r="AI22" s="6" t="e">
        <f>VLOOKUP(F22,EEI_calc!$A$2:$G$8,4,FALSE)</f>
        <v>#N/A</v>
      </c>
      <c r="AJ22" s="6">
        <f t="shared" si="6"/>
        <v>0</v>
      </c>
      <c r="AK22" s="6">
        <f t="shared" si="6"/>
        <v>0</v>
      </c>
      <c r="AL22" s="6">
        <f t="shared" si="6"/>
        <v>0</v>
      </c>
      <c r="AM22" s="6" t="s">
        <v>113</v>
      </c>
      <c r="AN22" s="6" t="s">
        <v>114</v>
      </c>
      <c r="AO22" s="6" t="s">
        <v>112</v>
      </c>
      <c r="AP22" s="6">
        <f t="shared" si="7"/>
        <v>0</v>
      </c>
      <c r="AQ22" s="6">
        <f t="shared" si="7"/>
        <v>0</v>
      </c>
      <c r="AR22" s="6">
        <f t="shared" si="7"/>
        <v>0</v>
      </c>
      <c r="AS22" s="6">
        <f t="shared" si="8"/>
        <v>0</v>
      </c>
      <c r="AT22" s="6">
        <f t="shared" si="8"/>
        <v>0</v>
      </c>
      <c r="AU22" s="6">
        <f t="shared" si="8"/>
        <v>0</v>
      </c>
      <c r="AV22">
        <v>1</v>
      </c>
      <c r="BA22" s="6" t="s">
        <v>75</v>
      </c>
      <c r="BB22" s="6" t="s">
        <v>75</v>
      </c>
      <c r="BC22" t="str">
        <f t="shared" si="9"/>
        <v>&lt;a href="" target="_blank"&gt;EU Database&lt;/a&gt;</v>
      </c>
    </row>
    <row r="23" spans="1:55" x14ac:dyDescent="0.45">
      <c r="A23" s="6"/>
      <c r="B23" s="25"/>
      <c r="R23" s="24"/>
      <c r="AC23" s="6" t="str">
        <f t="shared" si="0"/>
        <v/>
      </c>
      <c r="AD23" s="6">
        <f t="shared" si="5"/>
        <v>0</v>
      </c>
      <c r="AF23" s="6">
        <f t="shared" si="1"/>
        <v>1</v>
      </c>
      <c r="AG23" s="6" t="e">
        <f>ROUND(P23*AF23/(VLOOKUP(F23,EEI_calc!$A$2:$G$8,6,FALSE)*J23+VLOOKUP(F23,EEI_calc!$A$2:$G$8,7,FALSE))*100,1)</f>
        <v>#N/A</v>
      </c>
      <c r="AH23" s="6" t="e">
        <f t="shared" si="2"/>
        <v>#N/A</v>
      </c>
      <c r="AI23" s="6" t="e">
        <f>VLOOKUP(F23,EEI_calc!$A$2:$G$8,4,FALSE)</f>
        <v>#N/A</v>
      </c>
      <c r="AJ23" s="6">
        <f t="shared" si="6"/>
        <v>0</v>
      </c>
      <c r="AK23" s="6">
        <f t="shared" si="6"/>
        <v>0</v>
      </c>
      <c r="AL23" s="6">
        <f t="shared" si="6"/>
        <v>0</v>
      </c>
      <c r="AM23" s="6" t="s">
        <v>113</v>
      </c>
      <c r="AN23" s="6" t="s">
        <v>114</v>
      </c>
      <c r="AO23" s="6" t="s">
        <v>112</v>
      </c>
      <c r="AP23" s="6">
        <f t="shared" si="7"/>
        <v>0</v>
      </c>
      <c r="AQ23" s="6">
        <f t="shared" si="7"/>
        <v>0</v>
      </c>
      <c r="AR23" s="6">
        <f t="shared" si="7"/>
        <v>0</v>
      </c>
      <c r="AS23" s="6">
        <f t="shared" si="8"/>
        <v>0</v>
      </c>
      <c r="AT23" s="6">
        <f t="shared" si="8"/>
        <v>0</v>
      </c>
      <c r="AU23" s="6">
        <f t="shared" si="8"/>
        <v>0</v>
      </c>
      <c r="AV23">
        <v>1</v>
      </c>
      <c r="BA23" s="6" t="s">
        <v>75</v>
      </c>
      <c r="BB23" s="6" t="s">
        <v>75</v>
      </c>
      <c r="BC23" t="str">
        <f t="shared" si="9"/>
        <v>&lt;a href="" target="_blank"&gt;EU Database&lt;/a&gt;</v>
      </c>
    </row>
    <row r="24" spans="1:55" x14ac:dyDescent="0.45">
      <c r="A24" s="6"/>
      <c r="B24" s="25"/>
      <c r="R24" s="24"/>
      <c r="AC24" s="6" t="str">
        <f t="shared" si="0"/>
        <v/>
      </c>
      <c r="AD24" s="6">
        <f t="shared" si="5"/>
        <v>0</v>
      </c>
      <c r="AF24" s="6">
        <f t="shared" si="1"/>
        <v>1</v>
      </c>
      <c r="AG24" s="6" t="e">
        <f>ROUND(P24*AF24/(VLOOKUP(F24,EEI_calc!$A$2:$G$8,6,FALSE)*J24+VLOOKUP(F24,EEI_calc!$A$2:$G$8,7,FALSE))*100,1)</f>
        <v>#N/A</v>
      </c>
      <c r="AH24" s="6" t="e">
        <f t="shared" si="2"/>
        <v>#N/A</v>
      </c>
      <c r="AI24" s="6" t="e">
        <f>VLOOKUP(F24,EEI_calc!$A$2:$G$8,4,FALSE)</f>
        <v>#N/A</v>
      </c>
      <c r="AJ24" s="6">
        <f t="shared" si="6"/>
        <v>0</v>
      </c>
      <c r="AK24" s="6">
        <f t="shared" si="6"/>
        <v>0</v>
      </c>
      <c r="AL24" s="6">
        <f t="shared" si="6"/>
        <v>0</v>
      </c>
      <c r="AM24" s="6" t="s">
        <v>113</v>
      </c>
      <c r="AN24" s="6" t="s">
        <v>114</v>
      </c>
      <c r="AO24" s="6" t="s">
        <v>112</v>
      </c>
      <c r="AP24" s="6">
        <f t="shared" si="7"/>
        <v>0</v>
      </c>
      <c r="AQ24" s="6">
        <f t="shared" si="7"/>
        <v>0</v>
      </c>
      <c r="AR24" s="6">
        <f t="shared" si="7"/>
        <v>0</v>
      </c>
      <c r="AS24" s="6">
        <f t="shared" si="8"/>
        <v>0</v>
      </c>
      <c r="AT24" s="6">
        <f t="shared" si="8"/>
        <v>0</v>
      </c>
      <c r="AU24" s="6">
        <f t="shared" si="8"/>
        <v>0</v>
      </c>
      <c r="AV24">
        <v>1</v>
      </c>
      <c r="BA24" s="6" t="s">
        <v>75</v>
      </c>
      <c r="BB24" s="6" t="s">
        <v>75</v>
      </c>
      <c r="BC24" t="str">
        <f t="shared" si="9"/>
        <v>&lt;a href="" target="_blank"&gt;EU Database&lt;/a&gt;</v>
      </c>
    </row>
    <row r="25" spans="1:55" x14ac:dyDescent="0.45">
      <c r="A25" s="6"/>
      <c r="B25" s="25"/>
      <c r="R25" s="24"/>
      <c r="AC25" s="6" t="str">
        <f t="shared" si="0"/>
        <v/>
      </c>
      <c r="AD25" s="6">
        <f t="shared" si="5"/>
        <v>0</v>
      </c>
      <c r="AF25" s="6">
        <f t="shared" si="1"/>
        <v>1</v>
      </c>
      <c r="AG25" s="6" t="e">
        <f>ROUND(P25*AF25/(VLOOKUP(F25,EEI_calc!$A$2:$G$8,6,FALSE)*J25+VLOOKUP(F25,EEI_calc!$A$2:$G$8,7,FALSE))*100,1)</f>
        <v>#N/A</v>
      </c>
      <c r="AH25" s="6" t="e">
        <f t="shared" si="2"/>
        <v>#N/A</v>
      </c>
      <c r="AI25" s="6" t="e">
        <f>VLOOKUP(F25,EEI_calc!$A$2:$G$8,4,FALSE)</f>
        <v>#N/A</v>
      </c>
      <c r="AJ25" s="6">
        <f t="shared" si="6"/>
        <v>0</v>
      </c>
      <c r="AK25" s="6">
        <f t="shared" si="6"/>
        <v>0</v>
      </c>
      <c r="AL25" s="6">
        <f t="shared" si="6"/>
        <v>0</v>
      </c>
      <c r="AM25" s="6" t="s">
        <v>113</v>
      </c>
      <c r="AN25" s="6" t="s">
        <v>114</v>
      </c>
      <c r="AO25" s="6" t="s">
        <v>112</v>
      </c>
      <c r="AP25" s="6">
        <f t="shared" si="7"/>
        <v>0</v>
      </c>
      <c r="AQ25" s="6">
        <f t="shared" si="7"/>
        <v>0</v>
      </c>
      <c r="AR25" s="6">
        <f t="shared" si="7"/>
        <v>0</v>
      </c>
      <c r="AS25" s="6">
        <f t="shared" si="8"/>
        <v>0</v>
      </c>
      <c r="AT25" s="6">
        <f t="shared" si="8"/>
        <v>0</v>
      </c>
      <c r="AU25" s="6">
        <f t="shared" si="8"/>
        <v>0</v>
      </c>
      <c r="AV25">
        <v>1</v>
      </c>
      <c r="BA25" s="6" t="s">
        <v>75</v>
      </c>
      <c r="BB25" s="6" t="s">
        <v>75</v>
      </c>
      <c r="BC25" t="str">
        <f t="shared" si="9"/>
        <v>&lt;a href="" target="_blank"&gt;EU Database&lt;/a&gt;</v>
      </c>
    </row>
    <row r="26" spans="1:55" x14ac:dyDescent="0.45">
      <c r="A26" s="6"/>
      <c r="B26" s="25"/>
      <c r="R26" s="24"/>
      <c r="AC26" s="6" t="str">
        <f t="shared" si="0"/>
        <v/>
      </c>
      <c r="AD26" s="6">
        <f t="shared" si="5"/>
        <v>0</v>
      </c>
      <c r="AF26" s="6">
        <f t="shared" si="1"/>
        <v>1</v>
      </c>
      <c r="AG26" s="6" t="e">
        <f>ROUND(P26*AF26/(VLOOKUP(F26,EEI_calc!$A$2:$G$8,6,FALSE)*J26+VLOOKUP(F26,EEI_calc!$A$2:$G$8,7,FALSE))*100,1)</f>
        <v>#N/A</v>
      </c>
      <c r="AH26" s="6" t="e">
        <f t="shared" si="2"/>
        <v>#N/A</v>
      </c>
      <c r="AI26" s="6" t="e">
        <f>VLOOKUP(F26,EEI_calc!$A$2:$G$8,4,FALSE)</f>
        <v>#N/A</v>
      </c>
      <c r="AJ26" s="6">
        <f t="shared" si="6"/>
        <v>0</v>
      </c>
      <c r="AK26" s="6">
        <f t="shared" si="6"/>
        <v>0</v>
      </c>
      <c r="AL26" s="6">
        <f t="shared" si="6"/>
        <v>0</v>
      </c>
      <c r="AM26" s="6" t="s">
        <v>113</v>
      </c>
      <c r="AN26" s="6" t="s">
        <v>114</v>
      </c>
      <c r="AO26" s="6" t="s">
        <v>112</v>
      </c>
      <c r="AP26" s="6">
        <f t="shared" si="7"/>
        <v>0</v>
      </c>
      <c r="AQ26" s="6">
        <f t="shared" si="7"/>
        <v>0</v>
      </c>
      <c r="AR26" s="6">
        <f t="shared" si="7"/>
        <v>0</v>
      </c>
      <c r="AS26" s="6">
        <f t="shared" si="8"/>
        <v>0</v>
      </c>
      <c r="AT26" s="6">
        <f t="shared" si="8"/>
        <v>0</v>
      </c>
      <c r="AU26" s="6">
        <f t="shared" si="8"/>
        <v>0</v>
      </c>
      <c r="AV26">
        <v>1</v>
      </c>
      <c r="BA26" s="6" t="s">
        <v>75</v>
      </c>
      <c r="BB26" s="6" t="s">
        <v>75</v>
      </c>
      <c r="BC26" t="str">
        <f t="shared" si="9"/>
        <v>&lt;a href="" target="_blank"&gt;EU Database&lt;/a&gt;</v>
      </c>
    </row>
    <row r="27" spans="1:55" x14ac:dyDescent="0.45">
      <c r="A27" s="6"/>
      <c r="B27" s="25"/>
      <c r="R27" s="24"/>
      <c r="AC27" s="6" t="str">
        <f t="shared" si="0"/>
        <v/>
      </c>
      <c r="AD27" s="6">
        <f t="shared" si="5"/>
        <v>0</v>
      </c>
      <c r="AF27" s="6">
        <f t="shared" si="1"/>
        <v>1</v>
      </c>
      <c r="AG27" s="6" t="e">
        <f>ROUND(P27*AF27/(VLOOKUP(F27,EEI_calc!$A$2:$G$8,6,FALSE)*J27+VLOOKUP(F27,EEI_calc!$A$2:$G$8,7,FALSE))*100,1)</f>
        <v>#N/A</v>
      </c>
      <c r="AH27" s="6" t="e">
        <f t="shared" si="2"/>
        <v>#N/A</v>
      </c>
      <c r="AI27" s="6" t="e">
        <f>VLOOKUP(F27,EEI_calc!$A$2:$G$8,4,FALSE)</f>
        <v>#N/A</v>
      </c>
      <c r="AJ27" s="6">
        <f t="shared" si="6"/>
        <v>0</v>
      </c>
      <c r="AK27" s="6">
        <f t="shared" si="6"/>
        <v>0</v>
      </c>
      <c r="AL27" s="6">
        <f t="shared" si="6"/>
        <v>0</v>
      </c>
      <c r="AM27" s="6" t="s">
        <v>113</v>
      </c>
      <c r="AN27" s="6" t="s">
        <v>114</v>
      </c>
      <c r="AO27" s="6" t="s">
        <v>112</v>
      </c>
      <c r="AP27" s="6">
        <f t="shared" si="7"/>
        <v>0</v>
      </c>
      <c r="AQ27" s="6">
        <f t="shared" si="7"/>
        <v>0</v>
      </c>
      <c r="AR27" s="6">
        <f t="shared" si="7"/>
        <v>0</v>
      </c>
      <c r="AS27" s="6">
        <f t="shared" si="8"/>
        <v>0</v>
      </c>
      <c r="AT27" s="6">
        <f t="shared" si="8"/>
        <v>0</v>
      </c>
      <c r="AU27" s="6">
        <f t="shared" si="8"/>
        <v>0</v>
      </c>
      <c r="AV27">
        <v>1</v>
      </c>
      <c r="BA27" s="6" t="s">
        <v>75</v>
      </c>
      <c r="BB27" s="6" t="s">
        <v>75</v>
      </c>
      <c r="BC27" t="str">
        <f t="shared" si="9"/>
        <v>&lt;a href="" target="_blank"&gt;EU Database&lt;/a&gt;</v>
      </c>
    </row>
    <row r="28" spans="1:55" x14ac:dyDescent="0.45">
      <c r="A28" s="6"/>
      <c r="B28" s="25"/>
      <c r="R28" s="24"/>
      <c r="AC28" s="6" t="str">
        <f t="shared" si="0"/>
        <v/>
      </c>
      <c r="AD28" s="6">
        <f t="shared" si="5"/>
        <v>0</v>
      </c>
      <c r="AF28" s="6">
        <f t="shared" si="1"/>
        <v>1</v>
      </c>
      <c r="AG28" s="6" t="e">
        <f>ROUND(P28*AF28/(VLOOKUP(F28,EEI_calc!$A$2:$G$8,6,FALSE)*J28+VLOOKUP(F28,EEI_calc!$A$2:$G$8,7,FALSE))*100,1)</f>
        <v>#N/A</v>
      </c>
      <c r="AH28" s="6" t="e">
        <f t="shared" si="2"/>
        <v>#N/A</v>
      </c>
      <c r="AI28" s="6" t="e">
        <f>VLOOKUP(F28,EEI_calc!$A$2:$G$8,4,FALSE)</f>
        <v>#N/A</v>
      </c>
      <c r="AJ28" s="6">
        <f t="shared" si="6"/>
        <v>0</v>
      </c>
      <c r="AK28" s="6">
        <f t="shared" si="6"/>
        <v>0</v>
      </c>
      <c r="AL28" s="6">
        <f t="shared" si="6"/>
        <v>0</v>
      </c>
      <c r="AM28" s="6" t="s">
        <v>113</v>
      </c>
      <c r="AN28" s="6" t="s">
        <v>114</v>
      </c>
      <c r="AO28" s="6" t="s">
        <v>112</v>
      </c>
      <c r="AP28" s="6">
        <f t="shared" si="7"/>
        <v>0</v>
      </c>
      <c r="AQ28" s="6">
        <f t="shared" si="7"/>
        <v>0</v>
      </c>
      <c r="AR28" s="6">
        <f t="shared" si="7"/>
        <v>0</v>
      </c>
      <c r="AS28" s="6">
        <f t="shared" si="8"/>
        <v>0</v>
      </c>
      <c r="AT28" s="6">
        <f t="shared" si="8"/>
        <v>0</v>
      </c>
      <c r="AU28" s="6">
        <f t="shared" si="8"/>
        <v>0</v>
      </c>
      <c r="AV28">
        <v>1</v>
      </c>
      <c r="BA28" s="6" t="s">
        <v>75</v>
      </c>
      <c r="BB28" s="6" t="s">
        <v>75</v>
      </c>
      <c r="BC28" t="str">
        <f t="shared" si="9"/>
        <v>&lt;a href="" target="_blank"&gt;EU Database&lt;/a&gt;</v>
      </c>
    </row>
    <row r="29" spans="1:55" x14ac:dyDescent="0.45">
      <c r="A29" s="6"/>
      <c r="B29" s="25"/>
      <c r="R29" s="24"/>
      <c r="AC29" s="6" t="str">
        <f t="shared" si="0"/>
        <v/>
      </c>
      <c r="AD29" s="6">
        <f t="shared" si="5"/>
        <v>0</v>
      </c>
      <c r="AF29" s="6">
        <f t="shared" si="1"/>
        <v>1</v>
      </c>
      <c r="AG29" s="6" t="e">
        <f>ROUND(P29*AF29/(VLOOKUP(F29,EEI_calc!$A$2:$G$8,6,FALSE)*J29+VLOOKUP(F29,EEI_calc!$A$2:$G$8,7,FALSE))*100,1)</f>
        <v>#N/A</v>
      </c>
      <c r="AH29" s="6" t="e">
        <f t="shared" si="2"/>
        <v>#N/A</v>
      </c>
      <c r="AI29" s="6" t="e">
        <f>VLOOKUP(F29,EEI_calc!$A$2:$G$8,4,FALSE)</f>
        <v>#N/A</v>
      </c>
      <c r="AJ29" s="6">
        <f t="shared" si="6"/>
        <v>0</v>
      </c>
      <c r="AK29" s="6">
        <f t="shared" si="6"/>
        <v>0</v>
      </c>
      <c r="AL29" s="6">
        <f t="shared" si="6"/>
        <v>0</v>
      </c>
      <c r="AM29" s="6" t="s">
        <v>113</v>
      </c>
      <c r="AN29" s="6" t="s">
        <v>114</v>
      </c>
      <c r="AO29" s="6" t="s">
        <v>112</v>
      </c>
      <c r="AP29" s="6">
        <f t="shared" si="7"/>
        <v>0</v>
      </c>
      <c r="AQ29" s="6">
        <f t="shared" si="7"/>
        <v>0</v>
      </c>
      <c r="AR29" s="6">
        <f t="shared" si="7"/>
        <v>0</v>
      </c>
      <c r="AS29" s="6">
        <f t="shared" si="8"/>
        <v>0</v>
      </c>
      <c r="AT29" s="6">
        <f t="shared" si="8"/>
        <v>0</v>
      </c>
      <c r="AU29" s="6">
        <f t="shared" si="8"/>
        <v>0</v>
      </c>
      <c r="AV29">
        <v>1</v>
      </c>
      <c r="BA29" s="6" t="s">
        <v>75</v>
      </c>
      <c r="BB29" s="6" t="s">
        <v>75</v>
      </c>
      <c r="BC29" t="str">
        <f t="shared" si="9"/>
        <v>&lt;a href="" target="_blank"&gt;EU Database&lt;/a&gt;</v>
      </c>
    </row>
    <row r="30" spans="1:55" x14ac:dyDescent="0.45">
      <c r="A30" s="6"/>
      <c r="R30" s="24"/>
      <c r="AC30" s="6" t="str">
        <f t="shared" si="0"/>
        <v/>
      </c>
      <c r="AD30" s="6">
        <f t="shared" si="5"/>
        <v>0</v>
      </c>
      <c r="AF30" s="6">
        <f t="shared" si="1"/>
        <v>1</v>
      </c>
      <c r="AG30" s="6" t="e">
        <f>ROUND(P30*AF30/(VLOOKUP(F30,EEI_calc!$A$2:$G$8,6,FALSE)*J30+VLOOKUP(F30,EEI_calc!$A$2:$G$8,7,FALSE))*100,1)</f>
        <v>#N/A</v>
      </c>
      <c r="AH30" s="6" t="e">
        <f t="shared" si="2"/>
        <v>#N/A</v>
      </c>
      <c r="AI30" s="6" t="e">
        <f>VLOOKUP(F30,EEI_calc!$A$2:$G$8,4,FALSE)</f>
        <v>#N/A</v>
      </c>
      <c r="AJ30" s="6">
        <f t="shared" si="6"/>
        <v>0</v>
      </c>
      <c r="AK30" s="6">
        <f t="shared" si="6"/>
        <v>0</v>
      </c>
      <c r="AL30" s="6">
        <f t="shared" si="6"/>
        <v>0</v>
      </c>
      <c r="AM30" s="6" t="s">
        <v>113</v>
      </c>
      <c r="AN30" s="6" t="s">
        <v>114</v>
      </c>
      <c r="AO30" s="6" t="s">
        <v>112</v>
      </c>
      <c r="AP30" s="6">
        <f t="shared" si="7"/>
        <v>0</v>
      </c>
      <c r="AQ30" s="6">
        <f t="shared" si="7"/>
        <v>0</v>
      </c>
      <c r="AR30" s="6">
        <f t="shared" si="7"/>
        <v>0</v>
      </c>
      <c r="AS30" s="6">
        <f t="shared" si="8"/>
        <v>0</v>
      </c>
      <c r="AT30" s="6">
        <f t="shared" si="8"/>
        <v>0</v>
      </c>
      <c r="AU30" s="6">
        <f t="shared" si="8"/>
        <v>0</v>
      </c>
      <c r="AV30">
        <v>1</v>
      </c>
      <c r="BA30" s="6" t="s">
        <v>75</v>
      </c>
      <c r="BB30" s="6" t="s">
        <v>75</v>
      </c>
      <c r="BC30" t="str">
        <f t="shared" si="9"/>
        <v>&lt;a href="" target="_blank"&gt;EU Database&lt;/a&gt;</v>
      </c>
    </row>
  </sheetData>
  <dataValidations count="5">
    <dataValidation type="list" allowBlank="1" showInputMessage="1" showErrorMessage="1" sqref="T6:T29" xr:uid="{00000000-0002-0000-0000-000000000000}">
      <formula1>Lighting</formula1>
    </dataValidation>
    <dataValidation allowBlank="1" showInputMessage="1" showErrorMessage="1" promptTitle="Fields for internal use" prompt="Fields for internal use" sqref="A4:A30" xr:uid="{44EE205D-2B17-4F5A-A28D-571155EAEC48}"/>
    <dataValidation allowBlank="1" showInputMessage="1" promptTitle="Kältemittelmenge" prompt="in Gramm (g)" sqref="R4" xr:uid="{82B5C8BF-AE0A-4A1C-A0C1-32C9C6935939}"/>
    <dataValidation allowBlank="1" showInputMessage="1" showErrorMessage="1" promptTitle="Refrigerant charge" prompt="in grams (g)" sqref="R5" xr:uid="{C1CF412F-78CE-43D4-9B60-2B01B85C117C}"/>
    <dataValidation allowBlank="1" showInputMessage="1" showErrorMessage="1" promptTitle="in grams / in Gramm" prompt="(g)" sqref="R6:R30" xr:uid="{F0F73AF0-9664-46FC-9278-FA4C24E7CB0E}"/>
  </dataValidations>
  <hyperlinks>
    <hyperlink ref="D1" r:id="rId1" xr:uid="{2B90BCAA-6F77-4342-A601-56ABC103FB0F}"/>
    <hyperlink ref="D2" r:id="rId2" xr:uid="{B185053E-F2D9-43A4-860F-7E0467DDF0A7}"/>
  </hyperlinks>
  <pageMargins left="0.75" right="0.75" top="1" bottom="1" header="0.5" footer="0.5"/>
  <pageSetup paperSize="9" orientation="portrait" horizontalDpi="4294967292" verticalDpi="429496729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EEI_calc!$A$2:$A$8</xm:f>
          </x14:formula1>
          <xm:sqref>F6:F30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zoomScale="85" zoomScaleNormal="85" workbookViewId="0">
      <selection activeCell="A9" sqref="A9"/>
    </sheetView>
  </sheetViews>
  <sheetFormatPr defaultColWidth="10.85546875" defaultRowHeight="18.5" x14ac:dyDescent="0.45"/>
  <cols>
    <col min="1" max="1" width="32.78515625" bestFit="1" customWidth="1"/>
    <col min="2" max="2" width="33" bestFit="1" customWidth="1"/>
    <col min="3" max="3" width="36.0703125" bestFit="1" customWidth="1"/>
    <col min="4" max="4" width="11.640625" customWidth="1"/>
    <col min="5" max="5" width="24.5703125" customWidth="1"/>
  </cols>
  <sheetData>
    <row r="1" spans="1:9" x14ac:dyDescent="0.45">
      <c r="A1" s="13" t="s">
        <v>119</v>
      </c>
      <c r="B1" s="12" t="s">
        <v>120</v>
      </c>
      <c r="C1" s="12" t="s">
        <v>3</v>
      </c>
      <c r="D1" s="11" t="s">
        <v>118</v>
      </c>
      <c r="E1" s="11"/>
      <c r="F1" s="14" t="s">
        <v>60</v>
      </c>
      <c r="G1" s="14" t="s">
        <v>61</v>
      </c>
      <c r="I1" s="20" t="s">
        <v>83</v>
      </c>
    </row>
    <row r="2" spans="1:9" x14ac:dyDescent="0.45">
      <c r="A2" s="15" t="s">
        <v>56</v>
      </c>
      <c r="B2" s="16" t="s">
        <v>122</v>
      </c>
      <c r="C2" s="16" t="s">
        <v>128</v>
      </c>
      <c r="D2" s="19">
        <v>350</v>
      </c>
      <c r="E2" s="17" t="s">
        <v>121</v>
      </c>
      <c r="F2" s="18">
        <v>4.9279999999999999</v>
      </c>
      <c r="G2" s="18">
        <v>1472</v>
      </c>
      <c r="I2" s="21" t="s">
        <v>90</v>
      </c>
    </row>
    <row r="3" spans="1:9" x14ac:dyDescent="0.45">
      <c r="A3" s="15" t="s">
        <v>57</v>
      </c>
      <c r="B3" s="16" t="s">
        <v>124</v>
      </c>
      <c r="C3" s="16" t="s">
        <v>129</v>
      </c>
      <c r="D3" s="19">
        <v>500</v>
      </c>
      <c r="E3" s="17" t="s">
        <v>121</v>
      </c>
      <c r="F3" s="18">
        <v>4.9279999999999999</v>
      </c>
      <c r="G3" s="18">
        <v>1472</v>
      </c>
      <c r="I3" s="21" t="s">
        <v>92</v>
      </c>
    </row>
    <row r="4" spans="1:9" x14ac:dyDescent="0.45">
      <c r="A4" s="15" t="s">
        <v>53</v>
      </c>
      <c r="B4" s="16" t="s">
        <v>123</v>
      </c>
      <c r="C4" s="16" t="s">
        <v>131</v>
      </c>
      <c r="D4" s="19">
        <v>150</v>
      </c>
      <c r="E4" s="17" t="s">
        <v>121</v>
      </c>
      <c r="F4" s="18">
        <v>1.643</v>
      </c>
      <c r="G4" s="18">
        <v>609</v>
      </c>
      <c r="I4" s="21" t="s">
        <v>91</v>
      </c>
    </row>
    <row r="5" spans="1:9" x14ac:dyDescent="0.45">
      <c r="A5" s="15" t="s">
        <v>54</v>
      </c>
      <c r="B5" s="16" t="s">
        <v>125</v>
      </c>
      <c r="C5" s="16" t="s">
        <v>130</v>
      </c>
      <c r="D5" s="19">
        <v>200</v>
      </c>
      <c r="E5" s="17" t="s">
        <v>121</v>
      </c>
      <c r="F5" s="18">
        <v>1.643</v>
      </c>
      <c r="G5" s="18">
        <v>609</v>
      </c>
      <c r="I5" s="22" t="s">
        <v>93</v>
      </c>
    </row>
    <row r="6" spans="1:9" x14ac:dyDescent="0.45">
      <c r="A6" s="15" t="s">
        <v>55</v>
      </c>
      <c r="B6" s="16" t="s">
        <v>132</v>
      </c>
      <c r="C6" s="16" t="s">
        <v>148</v>
      </c>
      <c r="D6" s="19">
        <v>300</v>
      </c>
      <c r="E6" s="17" t="s">
        <v>121</v>
      </c>
      <c r="F6" s="18">
        <v>5.84</v>
      </c>
      <c r="G6" s="18">
        <v>2380</v>
      </c>
    </row>
    <row r="7" spans="1:9" x14ac:dyDescent="0.45">
      <c r="A7" s="15" t="s">
        <v>52</v>
      </c>
      <c r="B7" s="16" t="s">
        <v>133</v>
      </c>
      <c r="C7" s="16" t="s">
        <v>149</v>
      </c>
      <c r="D7" s="19">
        <v>100</v>
      </c>
      <c r="E7" s="17" t="s">
        <v>121</v>
      </c>
      <c r="F7" s="18">
        <v>2.5550000000000002</v>
      </c>
      <c r="G7" s="18">
        <v>1790</v>
      </c>
    </row>
    <row r="8" spans="1:9" x14ac:dyDescent="0.45">
      <c r="A8" s="15" t="s">
        <v>58</v>
      </c>
      <c r="B8" s="16" t="s">
        <v>126</v>
      </c>
      <c r="C8" s="16" t="s">
        <v>127</v>
      </c>
      <c r="D8" s="19">
        <v>300</v>
      </c>
      <c r="E8" s="17" t="s">
        <v>121</v>
      </c>
      <c r="F8" s="18">
        <v>4.9279999999999999</v>
      </c>
      <c r="G8" s="18">
        <v>1472</v>
      </c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</vt:lpstr>
      <vt:lpstr>EEI_calc</vt:lpstr>
      <vt:lpstr>Lighting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Geilinger</dc:creator>
  <cp:lastModifiedBy>Steffen Hepp TopTen</cp:lastModifiedBy>
  <dcterms:created xsi:type="dcterms:W3CDTF">2016-07-21T12:47:48Z</dcterms:created>
  <dcterms:modified xsi:type="dcterms:W3CDTF">2025-12-02T13:25:29Z</dcterms:modified>
</cp:coreProperties>
</file>