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P:\Topten\2_Prokilowatt Förderprogramme\5a_PKW_Gewerbe\00_Gesuche\04_Förderberechtigte_Geräte\"/>
    </mc:Choice>
  </mc:AlternateContent>
  <xr:revisionPtr revIDLastSave="0" documentId="13_ncr:1_{C29F51C5-CDC2-4B4E-9228-549B3C912EA7}" xr6:coauthVersionLast="47" xr6:coauthVersionMax="47" xr10:uidLastSave="{00000000-0000-0000-0000-000000000000}"/>
  <bookViews>
    <workbookView xWindow="-110" yWindow="-110" windowWidth="19420" windowHeight="11500" tabRatio="500" xr2:uid="{00000000-000D-0000-FFFF-FFFF00000000}"/>
  </bookViews>
  <sheets>
    <sheet name="Input" sheetId="1" r:id="rId1"/>
    <sheet name="Help" sheetId="2" r:id="rId2"/>
  </sheets>
  <calcPr calcId="191029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AZ30" i="1" l="1"/>
  <c r="AZ29" i="1"/>
  <c r="AZ28" i="1"/>
  <c r="AZ27" i="1"/>
  <c r="AZ26" i="1"/>
  <c r="AZ25" i="1"/>
  <c r="AZ24" i="1"/>
  <c r="AZ23" i="1"/>
  <c r="AZ22" i="1"/>
  <c r="AZ21" i="1"/>
  <c r="AZ20" i="1"/>
  <c r="AZ19" i="1"/>
  <c r="AZ18" i="1"/>
  <c r="AZ17" i="1"/>
  <c r="AZ16" i="1"/>
  <c r="AZ15" i="1"/>
  <c r="AZ14" i="1"/>
  <c r="AZ13" i="1"/>
  <c r="AZ12" i="1"/>
  <c r="AZ11" i="1"/>
  <c r="AZ10" i="1"/>
  <c r="AZ9" i="1"/>
  <c r="AZ8" i="1"/>
  <c r="AZ7" i="1"/>
  <c r="AZ6" i="1"/>
  <c r="AY6" i="1"/>
  <c r="AY7" i="1"/>
  <c r="AY8" i="1"/>
  <c r="AY9" i="1"/>
  <c r="AY10" i="1"/>
  <c r="AY11" i="1"/>
  <c r="AY12" i="1"/>
  <c r="AY13" i="1"/>
  <c r="AY14" i="1"/>
  <c r="AY15" i="1"/>
  <c r="AY16" i="1"/>
  <c r="AY17" i="1"/>
  <c r="AY18" i="1"/>
  <c r="AY19" i="1"/>
  <c r="AY20" i="1"/>
  <c r="AY21" i="1"/>
  <c r="AY22" i="1"/>
  <c r="AY23" i="1"/>
  <c r="AY24" i="1"/>
  <c r="AY25" i="1"/>
  <c r="AY26" i="1"/>
  <c r="AY27" i="1"/>
  <c r="AY28" i="1"/>
  <c r="AY29" i="1"/>
  <c r="AY30" i="1"/>
  <c r="AG30" i="1" a="1"/>
  <c r="AG30" i="1" s="1"/>
  <c r="AG29" i="1" a="1"/>
  <c r="AG29" i="1" s="1"/>
  <c r="AG28" i="1" a="1"/>
  <c r="AG28" i="1" s="1"/>
  <c r="AG27" i="1" a="1"/>
  <c r="AG27" i="1" s="1"/>
  <c r="AG26" i="1" a="1"/>
  <c r="AG26" i="1" s="1"/>
  <c r="AG25" i="1" a="1"/>
  <c r="AG25" i="1" s="1"/>
  <c r="AG24" i="1" a="1"/>
  <c r="AG24" i="1" s="1"/>
  <c r="AG23" i="1" a="1"/>
  <c r="AG23" i="1" s="1"/>
  <c r="AG22" i="1" a="1"/>
  <c r="AG22" i="1" s="1"/>
  <c r="AG21" i="1" a="1"/>
  <c r="AG21" i="1" s="1"/>
  <c r="AG20" i="1" a="1"/>
  <c r="AG20" i="1" s="1"/>
  <c r="AG19" i="1" a="1"/>
  <c r="AG19" i="1" s="1"/>
  <c r="AG18" i="1" a="1"/>
  <c r="AG18" i="1" s="1"/>
  <c r="AG17" i="1" a="1"/>
  <c r="AG17" i="1" s="1"/>
  <c r="AG16" i="1" a="1"/>
  <c r="AG16" i="1" s="1"/>
  <c r="AG15" i="1" a="1"/>
  <c r="AG15" i="1" s="1"/>
  <c r="AG14" i="1" a="1"/>
  <c r="AG14" i="1" s="1"/>
  <c r="AG13" i="1" a="1"/>
  <c r="AG13" i="1" s="1"/>
  <c r="AG12" i="1" a="1"/>
  <c r="AG12" i="1" s="1"/>
  <c r="AG11" i="1" a="1"/>
  <c r="AG11" i="1" s="1"/>
  <c r="AG10" i="1" a="1"/>
  <c r="AG10" i="1" s="1"/>
  <c r="AG9" i="1" a="1"/>
  <c r="AG9" i="1" s="1"/>
  <c r="AG8" i="1" a="1"/>
  <c r="AG8" i="1" s="1"/>
  <c r="AG7" i="1" a="1"/>
  <c r="AG7" i="1" s="1"/>
  <c r="AG6" i="1" a="1"/>
  <c r="AG6" i="1" s="1"/>
  <c r="BE30" i="1"/>
  <c r="BE29" i="1"/>
  <c r="BE28" i="1"/>
  <c r="BE27" i="1"/>
  <c r="BE26" i="1"/>
  <c r="BE25" i="1"/>
  <c r="BE24" i="1"/>
  <c r="BE23" i="1"/>
  <c r="BE22" i="1"/>
  <c r="BE21" i="1"/>
  <c r="BE20" i="1"/>
  <c r="BE19" i="1"/>
  <c r="BE18" i="1"/>
  <c r="BE17" i="1"/>
  <c r="BE16" i="1"/>
  <c r="BE15" i="1"/>
  <c r="BE14" i="1"/>
  <c r="BE13" i="1"/>
  <c r="BE12" i="1"/>
  <c r="BE11" i="1"/>
  <c r="BE10" i="1"/>
  <c r="BE9" i="1"/>
  <c r="BE8" i="1"/>
  <c r="BE7" i="1"/>
  <c r="BE6" i="1"/>
  <c r="AI7" i="1" l="1"/>
  <c r="AI8" i="1"/>
  <c r="AI9" i="1"/>
  <c r="AI10" i="1"/>
  <c r="AI11" i="1"/>
  <c r="AI12" i="1"/>
  <c r="AI13" i="1"/>
  <c r="AI14" i="1"/>
  <c r="AI15" i="1"/>
  <c r="AI16" i="1"/>
  <c r="AI17" i="1"/>
  <c r="AI18" i="1"/>
  <c r="AI19" i="1"/>
  <c r="AI20" i="1"/>
  <c r="AI21" i="1"/>
  <c r="AI22" i="1"/>
  <c r="AI23" i="1"/>
  <c r="AI24" i="1"/>
  <c r="AI25" i="1"/>
  <c r="AI26" i="1"/>
  <c r="AI27" i="1"/>
  <c r="AI28" i="1"/>
  <c r="AI29" i="1"/>
  <c r="AI30" i="1"/>
  <c r="AI6" i="1"/>
  <c r="AS7" i="1"/>
  <c r="AT7" i="1"/>
  <c r="AU7" i="1"/>
  <c r="AS8" i="1"/>
  <c r="AT8" i="1"/>
  <c r="AU8" i="1"/>
  <c r="AS9" i="1"/>
  <c r="AT9" i="1"/>
  <c r="AU9" i="1"/>
  <c r="AS10" i="1"/>
  <c r="AT10" i="1"/>
  <c r="AU10" i="1"/>
  <c r="AS11" i="1"/>
  <c r="AT11" i="1"/>
  <c r="AU11" i="1"/>
  <c r="AS12" i="1"/>
  <c r="AT12" i="1"/>
  <c r="AU12" i="1"/>
  <c r="AS13" i="1"/>
  <c r="AT13" i="1"/>
  <c r="AU13" i="1"/>
  <c r="AS14" i="1"/>
  <c r="AT14" i="1"/>
  <c r="AU14" i="1"/>
  <c r="AS15" i="1"/>
  <c r="AT15" i="1"/>
  <c r="AU15" i="1"/>
  <c r="AS16" i="1"/>
  <c r="AT16" i="1"/>
  <c r="AU16" i="1"/>
  <c r="AS17" i="1"/>
  <c r="AT17" i="1"/>
  <c r="AU17" i="1"/>
  <c r="AS18" i="1"/>
  <c r="AT18" i="1"/>
  <c r="AU18" i="1"/>
  <c r="AS19" i="1"/>
  <c r="AT19" i="1"/>
  <c r="AU19" i="1"/>
  <c r="AS20" i="1"/>
  <c r="AT20" i="1"/>
  <c r="AU20" i="1"/>
  <c r="AS21" i="1"/>
  <c r="AT21" i="1"/>
  <c r="AU21" i="1"/>
  <c r="AS22" i="1"/>
  <c r="AT22" i="1"/>
  <c r="AU22" i="1"/>
  <c r="AS23" i="1"/>
  <c r="AT23" i="1"/>
  <c r="AU23" i="1"/>
  <c r="AS24" i="1"/>
  <c r="AT24" i="1"/>
  <c r="AU24" i="1"/>
  <c r="AS25" i="1"/>
  <c r="AT25" i="1"/>
  <c r="AU25" i="1"/>
  <c r="AS26" i="1"/>
  <c r="AT26" i="1"/>
  <c r="AU26" i="1"/>
  <c r="AS27" i="1"/>
  <c r="AT27" i="1"/>
  <c r="AU27" i="1"/>
  <c r="AS28" i="1"/>
  <c r="AT28" i="1"/>
  <c r="AU28" i="1"/>
  <c r="AS29" i="1"/>
  <c r="AT29" i="1"/>
  <c r="AU29" i="1"/>
  <c r="AS30" i="1"/>
  <c r="AT30" i="1"/>
  <c r="AU30" i="1"/>
  <c r="AU6" i="1" l="1"/>
  <c r="AT6" i="1"/>
  <c r="AS6" i="1"/>
  <c r="AR30" i="1"/>
  <c r="AQ30" i="1"/>
  <c r="AP30" i="1"/>
  <c r="AR29" i="1"/>
  <c r="AQ29" i="1"/>
  <c r="AP29" i="1"/>
  <c r="AR28" i="1"/>
  <c r="AQ28" i="1"/>
  <c r="AP28" i="1"/>
  <c r="AR27" i="1"/>
  <c r="AQ27" i="1"/>
  <c r="AP27" i="1"/>
  <c r="AR26" i="1"/>
  <c r="AQ26" i="1"/>
  <c r="AP26" i="1"/>
  <c r="AR25" i="1"/>
  <c r="AQ25" i="1"/>
  <c r="AP25" i="1"/>
  <c r="AR24" i="1"/>
  <c r="AQ24" i="1"/>
  <c r="AP24" i="1"/>
  <c r="AR23" i="1"/>
  <c r="AQ23" i="1"/>
  <c r="AP23" i="1"/>
  <c r="AR22" i="1"/>
  <c r="AQ22" i="1"/>
  <c r="AP22" i="1"/>
  <c r="AR21" i="1"/>
  <c r="AQ21" i="1"/>
  <c r="AP21" i="1"/>
  <c r="AR20" i="1"/>
  <c r="AQ20" i="1"/>
  <c r="AP20" i="1"/>
  <c r="AR19" i="1"/>
  <c r="AQ19" i="1"/>
  <c r="AP19" i="1"/>
  <c r="AR18" i="1"/>
  <c r="AQ18" i="1"/>
  <c r="AP18" i="1"/>
  <c r="AR17" i="1"/>
  <c r="AQ17" i="1"/>
  <c r="AP17" i="1"/>
  <c r="AR16" i="1"/>
  <c r="AQ16" i="1"/>
  <c r="AP16" i="1"/>
  <c r="AR15" i="1"/>
  <c r="AQ15" i="1"/>
  <c r="AP15" i="1"/>
  <c r="AR14" i="1"/>
  <c r="AQ14" i="1"/>
  <c r="AP14" i="1"/>
  <c r="AR13" i="1"/>
  <c r="AQ13" i="1"/>
  <c r="AP13" i="1"/>
  <c r="AR12" i="1"/>
  <c r="AQ12" i="1"/>
  <c r="AP12" i="1"/>
  <c r="AR11" i="1"/>
  <c r="AQ11" i="1"/>
  <c r="AP11" i="1"/>
  <c r="AR10" i="1"/>
  <c r="AQ10" i="1"/>
  <c r="AP10" i="1"/>
  <c r="AR9" i="1"/>
  <c r="AQ9" i="1"/>
  <c r="AP9" i="1"/>
  <c r="AR8" i="1"/>
  <c r="AQ8" i="1"/>
  <c r="AP8" i="1"/>
  <c r="AR7" i="1"/>
  <c r="AQ7" i="1"/>
  <c r="AP7" i="1"/>
  <c r="AR6" i="1"/>
  <c r="AQ6" i="1"/>
  <c r="AP6" i="1"/>
  <c r="AJ7" i="1"/>
  <c r="AK7" i="1"/>
  <c r="AL7" i="1"/>
  <c r="AJ8" i="1"/>
  <c r="AK8" i="1"/>
  <c r="AL8" i="1"/>
  <c r="AJ9" i="1"/>
  <c r="AK9" i="1"/>
  <c r="AL9" i="1"/>
  <c r="AJ10" i="1"/>
  <c r="AK10" i="1"/>
  <c r="AL10" i="1"/>
  <c r="AJ11" i="1"/>
  <c r="AK11" i="1"/>
  <c r="AL11" i="1"/>
  <c r="AJ12" i="1"/>
  <c r="AK12" i="1"/>
  <c r="AL12" i="1"/>
  <c r="AJ13" i="1"/>
  <c r="AK13" i="1"/>
  <c r="AL13" i="1"/>
  <c r="AJ14" i="1"/>
  <c r="AK14" i="1"/>
  <c r="AL14" i="1"/>
  <c r="AJ15" i="1"/>
  <c r="AK15" i="1"/>
  <c r="AL15" i="1"/>
  <c r="AJ16" i="1"/>
  <c r="AK16" i="1"/>
  <c r="AL16" i="1"/>
  <c r="AJ17" i="1"/>
  <c r="AK17" i="1"/>
  <c r="AL17" i="1"/>
  <c r="AJ18" i="1"/>
  <c r="AK18" i="1"/>
  <c r="AL18" i="1"/>
  <c r="AJ19" i="1"/>
  <c r="AK19" i="1"/>
  <c r="AL19" i="1"/>
  <c r="AJ20" i="1"/>
  <c r="AK20" i="1"/>
  <c r="AL20" i="1"/>
  <c r="AJ21" i="1"/>
  <c r="AK21" i="1"/>
  <c r="AL21" i="1"/>
  <c r="AJ22" i="1"/>
  <c r="AK22" i="1"/>
  <c r="AL22" i="1"/>
  <c r="AJ23" i="1"/>
  <c r="AK23" i="1"/>
  <c r="AL23" i="1"/>
  <c r="AJ24" i="1"/>
  <c r="AK24" i="1"/>
  <c r="AL24" i="1"/>
  <c r="AJ25" i="1"/>
  <c r="AK25" i="1"/>
  <c r="AL25" i="1"/>
  <c r="AJ26" i="1"/>
  <c r="AK26" i="1"/>
  <c r="AL26" i="1"/>
  <c r="AJ27" i="1"/>
  <c r="AK27" i="1"/>
  <c r="AL27" i="1"/>
  <c r="AJ28" i="1"/>
  <c r="AK28" i="1"/>
  <c r="AL28" i="1"/>
  <c r="AJ29" i="1"/>
  <c r="AK29" i="1"/>
  <c r="AL29" i="1"/>
  <c r="AJ30" i="1"/>
  <c r="AK30" i="1"/>
  <c r="AL30" i="1"/>
  <c r="AK6" i="1"/>
  <c r="AL6" i="1"/>
  <c r="AJ6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tc={52F13036-5828-4D0C-A8C2-14DEAB4F37E4}</author>
  </authors>
  <commentList>
    <comment ref="AD5" authorId="0" shapeId="0" xr:uid="{52F13036-5828-4D0C-A8C2-14DEAB4F37E4}">
      <text>
        <t>[Threaded comment]
Your version of Excel allows you to read this threaded comment; however, any edits to it will get removed if the file is opened in a newer version of Excel. Learn more: https://go.microsoft.com/fwlink/?linkid=870924
Comment:
    URL to model-specific entry in the EPREL database. For example:
https://eprel.ec.europa.eu/qr/1111111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<sst xmlns="http://schemas.openxmlformats.org/spreadsheetml/2006/main" count="267" uniqueCount="178">
  <si>
    <t>Marke</t>
  </si>
  <si>
    <t>Modell</t>
  </si>
  <si>
    <t>Energie (kWh/Jahr)</t>
  </si>
  <si>
    <t>Gerätetyp</t>
  </si>
  <si>
    <t>Klimaklasse</t>
  </si>
  <si>
    <t>Kaufpreis</t>
  </si>
  <si>
    <t>Nutzinhalt gesamt (l)</t>
  </si>
  <si>
    <t>Einstellbarer Temperatur-Bereich (°C)</t>
  </si>
  <si>
    <t>Kältemittel</t>
  </si>
  <si>
    <t>Höhe (mm)</t>
  </si>
  <si>
    <t>Breite (mm)</t>
  </si>
  <si>
    <t>Tiefe (mm)</t>
  </si>
  <si>
    <t>Link zum Hersteller</t>
  </si>
  <si>
    <t>Brand</t>
  </si>
  <si>
    <t>Model</t>
  </si>
  <si>
    <t>Net volume (liters)</t>
  </si>
  <si>
    <t>Climate class</t>
  </si>
  <si>
    <t>Energy (kWh/year)</t>
  </si>
  <si>
    <t>Refrigerant</t>
  </si>
  <si>
    <t>Countries available</t>
  </si>
  <si>
    <t>Link to manufacturer</t>
  </si>
  <si>
    <t>Height (mm)</t>
  </si>
  <si>
    <t>Width (mm)</t>
  </si>
  <si>
    <t>Depth (mm)</t>
  </si>
  <si>
    <t>update_number</t>
  </si>
  <si>
    <t>family</t>
  </si>
  <si>
    <t>categories</t>
  </si>
  <si>
    <t>sku</t>
  </si>
  <si>
    <t>depth_mm_0dec</t>
  </si>
  <si>
    <t>capacity_volume_net_litres</t>
  </si>
  <si>
    <t>brand</t>
  </si>
  <si>
    <t>link_producer-de_CH</t>
  </si>
  <si>
    <t>type_of_cooling_commercial_coolers</t>
  </si>
  <si>
    <t>refrigerant</t>
  </si>
  <si>
    <t>temperature_range</t>
  </si>
  <si>
    <t>height_mm_0dec</t>
  </si>
  <si>
    <t>width_mm_0dec</t>
  </si>
  <si>
    <t>price_purchase</t>
  </si>
  <si>
    <t>model-de_CH</t>
  </si>
  <si>
    <t>energy_kwh_year</t>
  </si>
  <si>
    <t>Storage tempe-rature range (°C)</t>
  </si>
  <si>
    <t>ean</t>
  </si>
  <si>
    <t>M</t>
  </si>
  <si>
    <t>N</t>
  </si>
  <si>
    <t>EAN</t>
  </si>
  <si>
    <t>model-en_GB</t>
  </si>
  <si>
    <t>model-fr_CH</t>
  </si>
  <si>
    <t>model-it_CH</t>
  </si>
  <si>
    <t>link_financial_incentive-de_CH</t>
  </si>
  <si>
    <t>link_financial_incentive-fr_CH</t>
  </si>
  <si>
    <t>link_financial_incentive-it_CH</t>
  </si>
  <si>
    <t>link_producer-en_GB</t>
  </si>
  <si>
    <t>link_producer-fr_CH</t>
  </si>
  <si>
    <t>link_producer-it_CH</t>
  </si>
  <si>
    <t>Total display area (m2)</t>
  </si>
  <si>
    <t>Temperature class</t>
  </si>
  <si>
    <t>beverage_coolers</t>
  </si>
  <si>
    <t>ice_cream_freezers</t>
  </si>
  <si>
    <t>horizontal_display_freezers</t>
  </si>
  <si>
    <t>vertical_display_refrigerators</t>
  </si>
  <si>
    <t>type_of_display_refrigerator</t>
  </si>
  <si>
    <t>T1 (highest temp. of warmest M-package)</t>
  </si>
  <si>
    <t>Ambient tempe-rature range (°C)</t>
  </si>
  <si>
    <t>Gross volume (liters)</t>
  </si>
  <si>
    <t>Light and Regulation</t>
  </si>
  <si>
    <t>Display and Control</t>
  </si>
  <si>
    <t>temperature_class</t>
  </si>
  <si>
    <t>eei_temperature_t1_display_refrigerator</t>
  </si>
  <si>
    <t>Bruttoinhalt gesamt (l)</t>
  </si>
  <si>
    <t>capacity_volume_gross_litres</t>
  </si>
  <si>
    <t>Umgebungstemperatur (°C)</t>
  </si>
  <si>
    <t>temperature_ambient</t>
  </si>
  <si>
    <t>Energy (kWh/24h)</t>
  </si>
  <si>
    <t>Energie (kWh/24h)</t>
  </si>
  <si>
    <t>energy_kwh_24h</t>
  </si>
  <si>
    <t>Warenpräsentationsfläche (m2)</t>
  </si>
  <si>
    <t>display_area_m2</t>
  </si>
  <si>
    <t>Effizienz-Index (%)</t>
  </si>
  <si>
    <t>Energy efficiency Index (%)</t>
  </si>
  <si>
    <t>comments_expanded-de_CH</t>
  </si>
  <si>
    <t>comments_expanded-fr_CH</t>
  </si>
  <si>
    <t>comments_expanded-it_CH</t>
  </si>
  <si>
    <t>Steuerung und Anzeigen</t>
  </si>
  <si>
    <t>regulation_and_display-de_CH</t>
  </si>
  <si>
    <t>Licht</t>
  </si>
  <si>
    <t>lighting</t>
  </si>
  <si>
    <t>regulation_and_display-en_GB</t>
  </si>
  <si>
    <t>regulation_and_display-fr_CH</t>
  </si>
  <si>
    <t>regulation_and_display-it_CH</t>
  </si>
  <si>
    <t>Max. Förderbeitrag</t>
  </si>
  <si>
    <t>max_financial_incentive</t>
  </si>
  <si>
    <t>Type of refrigerator</t>
  </si>
  <si>
    <t>horizontal_display_universal</t>
  </si>
  <si>
    <t>vertical_display_freezers_medium</t>
  </si>
  <si>
    <t>vertical_display_freezers_large</t>
  </si>
  <si>
    <t>climate_class</t>
  </si>
  <si>
    <t>energy_efficiency_index_percental</t>
  </si>
  <si>
    <t>topten_listed_since</t>
  </si>
  <si>
    <t>measuring_norm</t>
  </si>
  <si>
    <t>data_type_and_origin</t>
  </si>
  <si>
    <t>noise_db</t>
  </si>
  <si>
    <t>Forced-air (yes/no)</t>
  </si>
  <si>
    <t>Umluft (ja/nein)</t>
  </si>
  <si>
    <t>countries_available</t>
  </si>
  <si>
    <t>vs_compressor</t>
  </si>
  <si>
    <t>VS Compessor (ja/nein)</t>
  </si>
  <si>
    <t>Refrigerant charge</t>
  </si>
  <si>
    <t>Kältemittel-Menge</t>
  </si>
  <si>
    <t>horizontal_display_refrigerators</t>
  </si>
  <si>
    <t>Effizienzklasse</t>
  </si>
  <si>
    <t>Energy efficiency class</t>
  </si>
  <si>
    <t>energy_efficiency_class</t>
  </si>
  <si>
    <t>refrigerant_charge</t>
  </si>
  <si>
    <t>counter_top_refrigerator</t>
  </si>
  <si>
    <t>Geräuschpegel (dB)</t>
  </si>
  <si>
    <t>Noise (dB)</t>
  </si>
  <si>
    <t>Gewicht (kg)</t>
  </si>
  <si>
    <t>weight_kg_1dec</t>
  </si>
  <si>
    <t>link_eprel</t>
  </si>
  <si>
    <t>&lt;a href="LINK" target="_blank"&gt;EU Database&lt;/a&gt;</t>
  </si>
  <si>
    <t>EPREL Link</t>
  </si>
  <si>
    <t>Variable-speed Compressor (yes/no)</t>
  </si>
  <si>
    <t>https://www.topten.ch/gewerbe</t>
  </si>
  <si>
    <t>https://www.topten.ch/commercial</t>
  </si>
  <si>
    <t>https://www.topten.ch/commerciale</t>
  </si>
  <si>
    <t>enabled</t>
  </si>
  <si>
    <t>series_internal</t>
  </si>
  <si>
    <t>further_series-de_CH</t>
  </si>
  <si>
    <t>further_series-en_GB</t>
  </si>
  <si>
    <t>further_series-fr_CH</t>
  </si>
  <si>
    <t>further_series-it_CH</t>
  </si>
  <si>
    <t>Weight (kg)</t>
  </si>
  <si>
    <t>vertical_display_freezers_small</t>
  </si>
  <si>
    <r>
      <rPr>
        <i/>
        <vertAlign val="superscript"/>
        <sz val="12"/>
        <color theme="1"/>
        <rFont val="Calibri"/>
        <family val="2"/>
        <scheme val="minor"/>
      </rPr>
      <t>3</t>
    </r>
    <r>
      <rPr>
        <i/>
        <sz val="12"/>
        <color theme="1"/>
        <rFont val="Calibri"/>
        <family val="2"/>
        <scheme val="minor"/>
      </rPr>
      <t xml:space="preserve"> klein / small: TDA &lt; 1.0 m</t>
    </r>
    <r>
      <rPr>
        <i/>
        <vertAlign val="superscript"/>
        <sz val="12"/>
        <color theme="1"/>
        <rFont val="Calibri"/>
        <family val="2"/>
        <scheme val="minor"/>
      </rPr>
      <t>2</t>
    </r>
  </si>
  <si>
    <r>
      <rPr>
        <i/>
        <vertAlign val="superscript"/>
        <sz val="12"/>
        <rFont val="Calibri"/>
        <family val="2"/>
        <scheme val="minor"/>
      </rPr>
      <t>1</t>
    </r>
    <r>
      <rPr>
        <i/>
        <sz val="12"/>
        <rFont val="Calibri"/>
        <family val="2"/>
        <scheme val="minor"/>
      </rPr>
      <t xml:space="preserve"> mittlere / medium-sized: 1.0 m</t>
    </r>
    <r>
      <rPr>
        <i/>
        <vertAlign val="superscript"/>
        <sz val="12"/>
        <rFont val="Calibri"/>
        <family val="2"/>
        <scheme val="minor"/>
      </rPr>
      <t>2</t>
    </r>
    <r>
      <rPr>
        <i/>
        <sz val="12"/>
        <rFont val="Calibri"/>
        <family val="2"/>
        <scheme val="minor"/>
      </rPr>
      <t xml:space="preserve"> ≤ TDA &lt; 2 m</t>
    </r>
    <r>
      <rPr>
        <i/>
        <vertAlign val="superscript"/>
        <sz val="12"/>
        <rFont val="Calibri"/>
        <family val="2"/>
        <scheme val="minor"/>
      </rPr>
      <t>2</t>
    </r>
  </si>
  <si>
    <r>
      <rPr>
        <i/>
        <vertAlign val="superscript"/>
        <sz val="12"/>
        <rFont val="Calibri"/>
        <family val="2"/>
        <scheme val="minor"/>
      </rPr>
      <t xml:space="preserve">2 </t>
    </r>
    <r>
      <rPr>
        <i/>
        <sz val="12"/>
        <rFont val="Calibri"/>
        <family val="2"/>
        <scheme val="minor"/>
      </rPr>
      <t xml:space="preserve"> grosse / large : TDA ≥ 2 m</t>
    </r>
    <r>
      <rPr>
        <i/>
        <vertAlign val="superscript"/>
        <sz val="12"/>
        <rFont val="Calibri"/>
        <family val="2"/>
        <scheme val="minor"/>
      </rPr>
      <t>2</t>
    </r>
  </si>
  <si>
    <t>Type of Cabinet</t>
  </si>
  <si>
    <r>
      <t xml:space="preserve">steckerfertiger kleiner Tiefkühlschrank </t>
    </r>
    <r>
      <rPr>
        <vertAlign val="superscript"/>
        <sz val="11"/>
        <color theme="1"/>
        <rFont val="Calibri"/>
        <family val="2"/>
        <scheme val="minor"/>
      </rPr>
      <t>1</t>
    </r>
  </si>
  <si>
    <r>
      <t xml:space="preserve">Dropdown List </t>
    </r>
    <r>
      <rPr>
        <b/>
        <sz val="12"/>
        <color theme="0"/>
        <rFont val="Calibri"/>
        <family val="2"/>
        <scheme val="minor"/>
      </rPr>
      <t xml:space="preserve"> (Column H in Tab "Input")</t>
    </r>
  </si>
  <si>
    <t>Max. Förderbeitrag / Subsidy (in CH only)</t>
  </si>
  <si>
    <t>Getränkekühler</t>
  </si>
  <si>
    <t>Glacé-Truhe</t>
  </si>
  <si>
    <t>steckerfertige Universaltruhe</t>
  </si>
  <si>
    <t>steckerfertige Tiefkühltruhe</t>
  </si>
  <si>
    <t>steckerfertige Kühltruhe</t>
  </si>
  <si>
    <r>
      <t xml:space="preserve">steckerfertiger mittlerer Tiefkühlschrank </t>
    </r>
    <r>
      <rPr>
        <vertAlign val="superscript"/>
        <sz val="11"/>
        <color theme="1"/>
        <rFont val="Calibri"/>
        <family val="2"/>
        <scheme val="minor"/>
      </rPr>
      <t>2</t>
    </r>
  </si>
  <si>
    <r>
      <t xml:space="preserve">steckerfertiger grosser Tiefkühlschrank </t>
    </r>
    <r>
      <rPr>
        <vertAlign val="superscript"/>
        <sz val="11"/>
        <color theme="1"/>
        <rFont val="Calibri"/>
        <family val="2"/>
        <scheme val="minor"/>
      </rPr>
      <t>3</t>
    </r>
  </si>
  <si>
    <r>
      <t xml:space="preserve">plugin medium vertical display freezer </t>
    </r>
    <r>
      <rPr>
        <vertAlign val="superscript"/>
        <sz val="11"/>
        <color theme="1"/>
        <rFont val="Calibri"/>
        <family val="2"/>
        <scheme val="minor"/>
      </rPr>
      <t>2</t>
    </r>
  </si>
  <si>
    <r>
      <t xml:space="preserve">plugin large vertical display freezer </t>
    </r>
    <r>
      <rPr>
        <vertAlign val="superscript"/>
        <sz val="11"/>
        <color theme="1"/>
        <rFont val="Calibri"/>
        <family val="2"/>
        <scheme val="minor"/>
      </rPr>
      <t>3</t>
    </r>
  </si>
  <si>
    <r>
      <t xml:space="preserve">plugin small vertical display freezer </t>
    </r>
    <r>
      <rPr>
        <vertAlign val="superscript"/>
        <sz val="11"/>
        <color theme="1"/>
        <rFont val="Calibri"/>
        <family val="2"/>
        <scheme val="minor"/>
      </rPr>
      <t>1</t>
    </r>
  </si>
  <si>
    <t>plugin horizontal display refrigerator</t>
  </si>
  <si>
    <t>plugin counter top refrigerator</t>
  </si>
  <si>
    <t>plugin vertical display refrigerator</t>
  </si>
  <si>
    <t>steckerfertige Theken-Verkaufsvitrine</t>
  </si>
  <si>
    <t>steckerfertiges Kühlregal</t>
  </si>
  <si>
    <t>Beverage cooler</t>
  </si>
  <si>
    <t>Ice Cream Freezers</t>
  </si>
  <si>
    <t>plugin horizontal display freezer</t>
  </si>
  <si>
    <t>plugin horizontal universal chest</t>
  </si>
  <si>
    <t>je Gerät / per cabinet</t>
  </si>
  <si>
    <t>Details zum Schweizer Förderprogramm:</t>
  </si>
  <si>
    <t>https://www.topten.eu/private/selection-criteria/refrigerated-display-cabinets</t>
  </si>
  <si>
    <t>https://www.topten.ch/business/selection-criteria/auswahlkriterien-verkaufs-kuhlgerate</t>
  </si>
  <si>
    <t>Link zu den Topten Auswahlkriterien:</t>
  </si>
  <si>
    <t>Link to Topten Selection Criteria:</t>
  </si>
  <si>
    <t>gelato_scooping_cabinets</t>
  </si>
  <si>
    <t>Strom in 15 J.</t>
  </si>
  <si>
    <t>Total in 15 J.</t>
  </si>
  <si>
    <t>cost_total_15yrs</t>
  </si>
  <si>
    <t>cost_electricity_15yrs</t>
  </si>
  <si>
    <t>Bei Glace-Truhen und Getränkekühlern 8 Jahre</t>
  </si>
  <si>
    <t>cost_electricity_8yrs</t>
  </si>
  <si>
    <t>cost_total_8yrs</t>
  </si>
  <si>
    <t>productimage</t>
  </si>
  <si>
    <t>Eiscreme-Vitrinen (z.B. Eisdiele)</t>
  </si>
  <si>
    <t>Gelato-scooping cabinets (e.g. Gelateria)</t>
  </si>
  <si>
    <t>Purchase Price</t>
  </si>
  <si>
    <r>
      <t xml:space="preserve"> </t>
    </r>
    <r>
      <rPr>
        <b/>
        <sz val="18"/>
        <color rgb="FFFF0000"/>
        <rFont val="Aptos Narrow"/>
        <family val="2"/>
      </rPr>
      <t>→</t>
    </r>
    <r>
      <rPr>
        <b/>
        <sz val="18"/>
        <color rgb="FFFF0000"/>
        <rFont val="Calibri"/>
        <family val="2"/>
      </rPr>
      <t xml:space="preserve"> Fields for internal use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</si>
</sst>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_-;\-* #,##0.00_-;_-* &quot;-&quot;??_-;_-@_-"/>
    <numFmt numFmtId="165" formatCode="_-* #,##0_-;\-* #,##0_-;_-* &quot;-&quot;??_-;_-@_-"/>
    <numFmt numFmtId="166" formatCode="_-* #,##0\ [$CHF]_-;\-* #,##0\ [$CHF]_-;_-* &quot;-&quot;??\ [$CHF]_-;_-@_-"/>
  </numFmts>
  <fonts count="22">
    <font>
      <sz val="14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u/>
      <sz val="14"/>
      <color theme="10"/>
      <name val="Calibri"/>
      <family val="2"/>
      <scheme val="minor"/>
    </font>
    <font>
      <u/>
      <sz val="14"/>
      <color theme="11"/>
      <name val="Calibri"/>
      <family val="2"/>
      <scheme val="minor"/>
    </font>
    <font>
      <sz val="14"/>
      <color theme="5"/>
      <name val="Calibri"/>
      <family val="2"/>
      <scheme val="minor"/>
    </font>
    <font>
      <sz val="14"/>
      <color rgb="FFC0504D"/>
      <name val="Calibri"/>
      <family val="2"/>
      <scheme val="minor"/>
    </font>
    <font>
      <sz val="14"/>
      <name val="Calibri"/>
      <family val="2"/>
      <scheme val="minor"/>
    </font>
    <font>
      <sz val="12"/>
      <color rgb="FF444444"/>
      <name val="Helvetica Neue"/>
      <family val="2"/>
    </font>
    <font>
      <sz val="14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i/>
      <vertAlign val="superscript"/>
      <sz val="12"/>
      <color theme="1"/>
      <name val="Calibri"/>
      <family val="2"/>
      <scheme val="minor"/>
    </font>
    <font>
      <i/>
      <sz val="12"/>
      <name val="Calibri"/>
      <family val="2"/>
      <scheme val="minor"/>
    </font>
    <font>
      <i/>
      <vertAlign val="superscript"/>
      <sz val="12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i/>
      <sz val="14"/>
      <color theme="1" tint="0.34998626667073579"/>
      <name val="Calibri"/>
      <family val="2"/>
      <scheme val="minor"/>
    </font>
    <font>
      <b/>
      <sz val="14"/>
      <color theme="1" tint="0.499984740745262"/>
      <name val="Calibri"/>
      <family val="2"/>
      <scheme val="minor"/>
    </font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b/>
      <sz val="18"/>
      <color rgb="FFFF0000"/>
      <name val="Calibri"/>
      <family val="2"/>
      <scheme val="minor"/>
    </font>
    <font>
      <b/>
      <sz val="18"/>
      <color rgb="FFFF0000"/>
      <name val="Aptos Narrow"/>
      <family val="2"/>
    </font>
    <font>
      <b/>
      <sz val="18"/>
      <color rgb="FFFF0000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52">
    <xf numFmtId="0" fontId="0" fillId="0" borderId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164" fontId="8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34">
    <xf numFmtId="0" fontId="0" fillId="0" borderId="0" xfId="0"/>
    <xf numFmtId="0" fontId="0" fillId="3" borderId="0" xfId="0" applyFill="1"/>
    <xf numFmtId="0" fontId="0" fillId="0" borderId="0" xfId="0" applyAlignment="1">
      <alignment wrapText="1"/>
    </xf>
    <xf numFmtId="0" fontId="1" fillId="4" borderId="1" xfId="0" applyFont="1" applyFill="1" applyBorder="1" applyAlignment="1">
      <alignment vertical="top" wrapText="1"/>
    </xf>
    <xf numFmtId="0" fontId="4" fillId="0" borderId="0" xfId="0" applyFont="1"/>
    <xf numFmtId="0" fontId="5" fillId="0" borderId="0" xfId="0" applyFont="1"/>
    <xf numFmtId="0" fontId="0" fillId="5" borderId="0" xfId="0" applyFill="1"/>
    <xf numFmtId="0" fontId="1" fillId="4" borderId="1" xfId="0" applyFont="1" applyFill="1" applyBorder="1" applyAlignment="1">
      <alignment horizontal="left" vertical="top" wrapText="1"/>
    </xf>
    <xf numFmtId="0" fontId="7" fillId="0" borderId="0" xfId="0" applyFont="1"/>
    <xf numFmtId="0" fontId="1" fillId="4" borderId="1" xfId="0" applyFont="1" applyFill="1" applyBorder="1" applyAlignment="1">
      <alignment vertical="center" wrapText="1"/>
    </xf>
    <xf numFmtId="0" fontId="0" fillId="2" borderId="0" xfId="0" applyFill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right"/>
    </xf>
    <xf numFmtId="0" fontId="0" fillId="5" borderId="0" xfId="0" applyFill="1" applyAlignment="1">
      <alignment horizontal="right"/>
    </xf>
    <xf numFmtId="165" fontId="0" fillId="0" borderId="0" xfId="50" applyNumberFormat="1" applyFont="1"/>
    <xf numFmtId="0" fontId="9" fillId="0" borderId="0" xfId="0" applyFont="1"/>
    <xf numFmtId="0" fontId="11" fillId="0" borderId="0" xfId="0" applyFont="1" applyAlignment="1">
      <alignment horizontal="left" vertical="center"/>
    </xf>
    <xf numFmtId="0" fontId="1" fillId="4" borderId="0" xfId="0" applyFont="1" applyFill="1"/>
    <xf numFmtId="0" fontId="0" fillId="0" borderId="2" xfId="0" applyBorder="1"/>
    <xf numFmtId="0" fontId="1" fillId="6" borderId="0" xfId="0" applyFont="1" applyFill="1"/>
    <xf numFmtId="166" fontId="0" fillId="0" borderId="3" xfId="0" applyNumberFormat="1" applyBorder="1" applyAlignment="1">
      <alignment horizontal="right"/>
    </xf>
    <xf numFmtId="0" fontId="15" fillId="0" borderId="4" xfId="0" applyFont="1" applyBorder="1" applyAlignment="1">
      <alignment horizontal="left" indent="1"/>
    </xf>
    <xf numFmtId="0" fontId="1" fillId="4" borderId="0" xfId="0" applyFont="1" applyFill="1" applyAlignment="1">
      <alignment horizontal="centerContinuous"/>
    </xf>
    <xf numFmtId="0" fontId="0" fillId="7" borderId="2" xfId="0" applyFill="1" applyBorder="1"/>
    <xf numFmtId="0" fontId="6" fillId="7" borderId="2" xfId="0" applyFont="1" applyFill="1" applyBorder="1"/>
    <xf numFmtId="0" fontId="16" fillId="7" borderId="0" xfId="0" applyFont="1" applyFill="1" applyAlignment="1">
      <alignment horizontal="center"/>
    </xf>
    <xf numFmtId="0" fontId="17" fillId="0" borderId="0" xfId="0" applyFont="1"/>
    <xf numFmtId="0" fontId="18" fillId="0" borderId="0" xfId="51" applyFont="1"/>
    <xf numFmtId="0" fontId="2" fillId="0" borderId="0" xfId="51"/>
    <xf numFmtId="0" fontId="0" fillId="8" borderId="0" xfId="0" applyFill="1"/>
    <xf numFmtId="0" fontId="0" fillId="0" borderId="0" xfId="0" applyAlignment="1">
      <alignment horizontal="center"/>
    </xf>
    <xf numFmtId="0" fontId="19" fillId="7" borderId="0" xfId="0" quotePrefix="1" applyFont="1" applyFill="1" applyAlignment="1">
      <alignment vertical="center" wrapText="1"/>
    </xf>
    <xf numFmtId="0" fontId="0" fillId="7" borderId="0" xfId="0" applyFill="1" applyAlignment="1">
      <alignment wrapText="1"/>
    </xf>
    <xf numFmtId="0" fontId="1" fillId="7" borderId="1" xfId="0" applyFont="1" applyFill="1" applyBorder="1" applyAlignment="1">
      <alignment vertical="top" wrapText="1"/>
    </xf>
  </cellXfs>
  <cellStyles count="52">
    <cellStyle name="Comma" xfId="50" builtinId="3"/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7" builtinId="9" hidden="1"/>
    <cellStyle name="Followed Hyperlink" xfId="18" builtinId="9" hidden="1"/>
    <cellStyle name="Followed Hyperlink" xfId="19" builtinId="9" hidden="1"/>
    <cellStyle name="Followed Hyperlink" xfId="20" builtinId="9" hidden="1"/>
    <cellStyle name="Followed Hyperlink" xfId="21" builtinId="9" hidden="1"/>
    <cellStyle name="Followed Hyperlink" xfId="23" builtinId="9" hidden="1"/>
    <cellStyle name="Followed Hyperlink" xfId="25" builtinId="9" hidden="1"/>
    <cellStyle name="Followed Hyperlink" xfId="27" builtinId="9" hidden="1"/>
    <cellStyle name="Followed Hyperlink" xfId="29" builtinId="9" hidden="1"/>
    <cellStyle name="Followed Hyperlink" xfId="31" builtinId="9" hidden="1"/>
    <cellStyle name="Followed Hyperlink" xfId="33" builtinId="9" hidden="1"/>
    <cellStyle name="Followed Hyperlink" xfId="35" builtinId="9" hidden="1"/>
    <cellStyle name="Followed Hyperlink" xfId="37" builtinId="9" hidden="1"/>
    <cellStyle name="Followed Hyperlink" xfId="39" builtinId="9" hidden="1"/>
    <cellStyle name="Followed Hyperlink" xfId="41" builtinId="9" hidden="1"/>
    <cellStyle name="Followed Hyperlink" xfId="43" builtinId="9" hidden="1"/>
    <cellStyle name="Followed Hyperlink" xfId="45" builtinId="9" hidden="1"/>
    <cellStyle name="Followed Hyperlink" xfId="47" builtinId="9" hidden="1"/>
    <cellStyle name="Followed Hyperlink" xfId="49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22" builtinId="8" hidden="1"/>
    <cellStyle name="Hyperlink" xfId="24" builtinId="8" hidden="1"/>
    <cellStyle name="Hyperlink" xfId="26" builtinId="8" hidden="1"/>
    <cellStyle name="Hyperlink" xfId="28" builtinId="8" hidden="1"/>
    <cellStyle name="Hyperlink" xfId="30" builtinId="8" hidden="1"/>
    <cellStyle name="Hyperlink" xfId="32" builtinId="8" hidden="1"/>
    <cellStyle name="Hyperlink" xfId="34" builtinId="8" hidden="1"/>
    <cellStyle name="Hyperlink" xfId="36" builtinId="8" hidden="1"/>
    <cellStyle name="Hyperlink" xfId="38" builtinId="8" hidden="1"/>
    <cellStyle name="Hyperlink" xfId="40" builtinId="8" hidden="1"/>
    <cellStyle name="Hyperlink" xfId="42" builtinId="8" hidden="1"/>
    <cellStyle name="Hyperlink" xfId="44" builtinId="8" hidden="1"/>
    <cellStyle name="Hyperlink" xfId="46" builtinId="8" hidden="1"/>
    <cellStyle name="Hyperlink" xfId="48" builtinId="8" hidden="1"/>
    <cellStyle name="Hyperlink" xfId="51" builtinId="8"/>
    <cellStyle name="Normal" xfId="0" builtinId="0"/>
  </cellStyles>
  <dxfs count="3">
    <dxf>
      <font>
        <color auto="1"/>
      </font>
      <fill>
        <patternFill>
          <bgColor rgb="FFFF0000"/>
        </patternFill>
      </fill>
    </dxf>
    <dxf>
      <fill>
        <patternFill>
          <bgColor rgb="FFEE0000"/>
        </patternFill>
      </fill>
    </dxf>
    <dxf>
      <fill>
        <patternFill>
          <bgColor rgb="FFEE0000"/>
        </patternFill>
      </fill>
    </dxf>
  </dxfs>
  <tableStyles count="0" defaultTableStyle="TableStyleMedium9" defaultPivotStyle="PivotStyleMedium4"/>
  <colors>
    <mruColors>
      <color rgb="FFFEFD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Steffen Hepp" id="{7C214A2F-C53C-46F9-A554-BF137799CA50}" userId="S::Steffen.Hepp@brandes-energie.ch::76274f00-2eba-467b-9d01-aedc72c12aeb" providerId="AD"/>
</personList>
</file>

<file path=xl/theme/theme1.xml><?xml version="1.0" encoding="utf-8"?>
<a:theme xmlns:a="http://schemas.openxmlformats.org/drawingml/2006/main" name="Office-Design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AD5" dT="2025-09-11T12:01:36.71" personId="{7C214A2F-C53C-46F9-A554-BF137799CA50}" id="{52F13036-5828-4D0C-A8C2-14DEAB4F37E4}">
    <text>URL to model-specific entry in the EPREL database. For example:
https://eprel.ec.europa.eu/qr/1111111</text>
    <extLst>
      <x:ext xmlns:xltc2="http://schemas.microsoft.com/office/spreadsheetml/2020/threadedcomments2" uri="{F7C98A9C-CBB3-438F-8F68-D28B6AF4A901}">
        <xltc2:checksum>3256241535</xltc2:checksum>
        <xltc2:hyperlink startIndex="64" length="37" url="https://eprel.ec.europa.eu/qr/1111111"/>
      </x:ext>
    </extLs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hyperlink" Target="https://www.topten.ch/business/selection-criteria/auswahlkriterien-verkaufs-kuhlgerate" TargetMode="External"/><Relationship Id="rId1" Type="http://schemas.openxmlformats.org/officeDocument/2006/relationships/hyperlink" Target="https://www.topten.eu/private/selection-criteria/refrigerated-display-cabinets" TargetMode="External"/><Relationship Id="rId5" Type="http://schemas.microsoft.com/office/2017/10/relationships/threadedComment" Target="../threadedComments/threadedComment1.xml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topten.ch/gewerb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</sheetPr>
  <dimension ref="A1:BM40"/>
  <sheetViews>
    <sheetView tabSelected="1" topLeftCell="B1" zoomScale="70" zoomScaleNormal="70" workbookViewId="0">
      <pane ySplit="5" topLeftCell="A6" activePane="bottomLeft" state="frozen"/>
      <selection pane="bottomLeft" activeCell="B6" sqref="B6"/>
    </sheetView>
  </sheetViews>
  <sheetFormatPr defaultColWidth="10.92578125" defaultRowHeight="18.5"/>
  <cols>
    <col min="1" max="1" width="15.42578125" hidden="1" customWidth="1"/>
    <col min="2" max="4" width="15.7109375" customWidth="1"/>
    <col min="5" max="5" width="17" customWidth="1"/>
    <col min="6" max="6" width="20.85546875" customWidth="1"/>
    <col min="7" max="9" width="15.7109375" style="30" customWidth="1"/>
    <col min="10" max="15" width="15.7109375" customWidth="1"/>
    <col min="16" max="24" width="15.7109375" style="30" customWidth="1"/>
    <col min="25" max="29" width="15.7109375" customWidth="1"/>
    <col min="30" max="30" width="34.5703125" customWidth="1"/>
    <col min="31" max="31" width="14" customWidth="1"/>
    <col min="32" max="32" width="19.42578125" customWidth="1"/>
    <col min="33" max="33" width="29.78515625" hidden="1" customWidth="1"/>
    <col min="34" max="34" width="14" hidden="1" customWidth="1"/>
    <col min="35" max="35" width="17.0703125" hidden="1" customWidth="1"/>
    <col min="36" max="50" width="7.28515625" hidden="1" customWidth="1"/>
    <col min="51" max="52" width="28.7109375" hidden="1" customWidth="1"/>
    <col min="53" max="53" width="10.7109375" hidden="1" customWidth="1"/>
    <col min="54" max="54" width="11" hidden="1" customWidth="1"/>
    <col min="55" max="56" width="10.7109375" hidden="1" customWidth="1"/>
    <col min="57" max="58" width="10.92578125" hidden="1" customWidth="1"/>
    <col min="59" max="59" width="13.5703125" hidden="1" customWidth="1"/>
    <col min="60" max="60" width="19.0703125" hidden="1" customWidth="1"/>
    <col min="61" max="61" width="19.28515625" hidden="1" customWidth="1"/>
    <col min="62" max="62" width="18.42578125" hidden="1" customWidth="1"/>
    <col min="63" max="63" width="18.2109375" hidden="1" customWidth="1"/>
    <col min="64" max="64" width="12.7109375" hidden="1" customWidth="1"/>
    <col min="65" max="65" width="10.92578125" hidden="1" customWidth="1"/>
  </cols>
  <sheetData>
    <row r="1" spans="1:64">
      <c r="B1" s="5" t="s">
        <v>164</v>
      </c>
      <c r="D1" s="28" t="s">
        <v>161</v>
      </c>
      <c r="G1"/>
      <c r="H1"/>
      <c r="I1"/>
      <c r="P1"/>
      <c r="Q1"/>
      <c r="R1"/>
      <c r="S1"/>
      <c r="T1"/>
      <c r="U1"/>
      <c r="V1"/>
      <c r="W1"/>
      <c r="X1"/>
      <c r="AG1" s="29" t="s">
        <v>170</v>
      </c>
      <c r="AH1" s="29"/>
      <c r="BE1" s="12" t="s">
        <v>119</v>
      </c>
    </row>
    <row r="2" spans="1:64">
      <c r="B2" s="4" t="s">
        <v>163</v>
      </c>
      <c r="D2" s="28" t="s">
        <v>162</v>
      </c>
      <c r="G2"/>
      <c r="H2"/>
      <c r="I2"/>
      <c r="P2"/>
      <c r="Q2"/>
      <c r="R2"/>
      <c r="S2"/>
      <c r="T2"/>
      <c r="U2"/>
      <c r="V2"/>
      <c r="W2"/>
      <c r="X2"/>
      <c r="AG2" s="29" t="s">
        <v>171</v>
      </c>
      <c r="AH2" s="29" t="s">
        <v>172</v>
      </c>
    </row>
    <row r="3" spans="1:64">
      <c r="A3" s="1" t="s">
        <v>27</v>
      </c>
      <c r="B3" t="s">
        <v>41</v>
      </c>
      <c r="C3" t="s">
        <v>30</v>
      </c>
      <c r="D3" t="s">
        <v>31</v>
      </c>
      <c r="E3" t="s">
        <v>38</v>
      </c>
      <c r="F3" t="s">
        <v>60</v>
      </c>
      <c r="G3" t="s">
        <v>95</v>
      </c>
      <c r="H3" t="s">
        <v>66</v>
      </c>
      <c r="I3" t="s">
        <v>67</v>
      </c>
      <c r="J3" t="s">
        <v>69</v>
      </c>
      <c r="K3" t="s">
        <v>29</v>
      </c>
      <c r="L3" t="s">
        <v>71</v>
      </c>
      <c r="M3" t="s">
        <v>34</v>
      </c>
      <c r="N3" t="s">
        <v>39</v>
      </c>
      <c r="O3" t="s">
        <v>74</v>
      </c>
      <c r="P3" t="s">
        <v>76</v>
      </c>
      <c r="Q3" t="s">
        <v>96</v>
      </c>
      <c r="R3" t="s">
        <v>111</v>
      </c>
      <c r="S3" t="s">
        <v>33</v>
      </c>
      <c r="T3" t="s">
        <v>112</v>
      </c>
      <c r="U3" t="s">
        <v>100</v>
      </c>
      <c r="V3" t="s">
        <v>32</v>
      </c>
      <c r="W3" t="s">
        <v>104</v>
      </c>
      <c r="X3" t="s">
        <v>85</v>
      </c>
      <c r="Y3" t="s">
        <v>83</v>
      </c>
      <c r="Z3" t="s">
        <v>35</v>
      </c>
      <c r="AA3" t="s">
        <v>36</v>
      </c>
      <c r="AB3" t="s">
        <v>28</v>
      </c>
      <c r="AC3" t="s">
        <v>103</v>
      </c>
      <c r="AD3" s="8"/>
      <c r="AE3" t="s">
        <v>117</v>
      </c>
      <c r="AF3" t="s">
        <v>37</v>
      </c>
      <c r="AG3" s="1" t="s">
        <v>169</v>
      </c>
      <c r="AH3" s="1" t="s">
        <v>168</v>
      </c>
      <c r="AI3" s="1" t="s">
        <v>90</v>
      </c>
      <c r="AJ3" s="1" t="s">
        <v>45</v>
      </c>
      <c r="AK3" s="1" t="s">
        <v>46</v>
      </c>
      <c r="AL3" s="1" t="s">
        <v>47</v>
      </c>
      <c r="AM3" s="1" t="s">
        <v>48</v>
      </c>
      <c r="AN3" s="1" t="s">
        <v>49</v>
      </c>
      <c r="AO3" s="1" t="s">
        <v>50</v>
      </c>
      <c r="AP3" s="1" t="s">
        <v>51</v>
      </c>
      <c r="AQ3" s="1" t="s">
        <v>52</v>
      </c>
      <c r="AR3" s="1" t="s">
        <v>53</v>
      </c>
      <c r="AS3" s="1" t="s">
        <v>86</v>
      </c>
      <c r="AT3" s="1" t="s">
        <v>87</v>
      </c>
      <c r="AU3" s="1" t="s">
        <v>88</v>
      </c>
      <c r="AV3" s="1" t="s">
        <v>79</v>
      </c>
      <c r="AW3" s="1" t="s">
        <v>80</v>
      </c>
      <c r="AX3" s="1" t="s">
        <v>81</v>
      </c>
      <c r="AY3" s="1" t="s">
        <v>25</v>
      </c>
      <c r="AZ3" s="1" t="s">
        <v>26</v>
      </c>
      <c r="BA3" s="1" t="s">
        <v>24</v>
      </c>
      <c r="BB3" s="1" t="s">
        <v>97</v>
      </c>
      <c r="BC3" s="1" t="s">
        <v>98</v>
      </c>
      <c r="BD3" s="1" t="s">
        <v>99</v>
      </c>
      <c r="BE3" s="1" t="s">
        <v>118</v>
      </c>
      <c r="BF3" s="1" t="s">
        <v>125</v>
      </c>
      <c r="BG3" s="1" t="s">
        <v>126</v>
      </c>
      <c r="BH3" s="1" t="s">
        <v>127</v>
      </c>
      <c r="BI3" s="1" t="s">
        <v>128</v>
      </c>
      <c r="BJ3" s="1" t="s">
        <v>129</v>
      </c>
      <c r="BK3" s="1" t="s">
        <v>130</v>
      </c>
      <c r="BL3" s="1" t="s">
        <v>173</v>
      </c>
    </row>
    <row r="4" spans="1:64" s="11" customFormat="1" ht="55.5">
      <c r="A4" s="9"/>
      <c r="B4" s="9" t="s">
        <v>44</v>
      </c>
      <c r="C4" s="9" t="s">
        <v>0</v>
      </c>
      <c r="D4" s="9" t="s">
        <v>12</v>
      </c>
      <c r="E4" s="9" t="s">
        <v>1</v>
      </c>
      <c r="F4" s="9" t="s">
        <v>3</v>
      </c>
      <c r="G4" s="9" t="s">
        <v>4</v>
      </c>
      <c r="H4" s="9" t="s">
        <v>55</v>
      </c>
      <c r="I4" s="9" t="s">
        <v>61</v>
      </c>
      <c r="J4" s="9" t="s">
        <v>68</v>
      </c>
      <c r="K4" s="9" t="s">
        <v>6</v>
      </c>
      <c r="L4" s="9" t="s">
        <v>70</v>
      </c>
      <c r="M4" s="9" t="s">
        <v>7</v>
      </c>
      <c r="N4" s="9" t="s">
        <v>2</v>
      </c>
      <c r="O4" s="9" t="s">
        <v>73</v>
      </c>
      <c r="P4" s="9" t="s">
        <v>75</v>
      </c>
      <c r="Q4" s="9" t="s">
        <v>77</v>
      </c>
      <c r="R4" s="9" t="s">
        <v>109</v>
      </c>
      <c r="S4" s="9" t="s">
        <v>8</v>
      </c>
      <c r="T4" s="9" t="s">
        <v>107</v>
      </c>
      <c r="U4" s="9" t="s">
        <v>114</v>
      </c>
      <c r="V4" s="9" t="s">
        <v>102</v>
      </c>
      <c r="W4" s="9" t="s">
        <v>105</v>
      </c>
      <c r="X4" s="9" t="s">
        <v>84</v>
      </c>
      <c r="Y4" s="9" t="s">
        <v>82</v>
      </c>
      <c r="Z4" s="9" t="s">
        <v>9</v>
      </c>
      <c r="AA4" s="9" t="s">
        <v>10</v>
      </c>
      <c r="AB4" s="9" t="s">
        <v>11</v>
      </c>
      <c r="AC4" s="9" t="s">
        <v>19</v>
      </c>
      <c r="AD4" s="9" t="s">
        <v>120</v>
      </c>
      <c r="AE4" s="9" t="s">
        <v>116</v>
      </c>
      <c r="AF4" s="9" t="s">
        <v>5</v>
      </c>
      <c r="AG4" s="10" t="s">
        <v>166</v>
      </c>
      <c r="AH4" s="10" t="s">
        <v>167</v>
      </c>
      <c r="AI4" s="10" t="s">
        <v>89</v>
      </c>
      <c r="AY4" s="9"/>
      <c r="AZ4" s="9"/>
    </row>
    <row r="5" spans="1:64" s="2" customFormat="1" ht="55.5">
      <c r="A5" s="3"/>
      <c r="B5" s="3" t="s">
        <v>44</v>
      </c>
      <c r="C5" s="3" t="s">
        <v>13</v>
      </c>
      <c r="D5" s="3" t="s">
        <v>20</v>
      </c>
      <c r="E5" s="3" t="s">
        <v>14</v>
      </c>
      <c r="F5" s="3" t="s">
        <v>91</v>
      </c>
      <c r="G5" s="3" t="s">
        <v>16</v>
      </c>
      <c r="H5" s="3" t="s">
        <v>55</v>
      </c>
      <c r="I5" s="3" t="s">
        <v>61</v>
      </c>
      <c r="J5" s="3" t="s">
        <v>63</v>
      </c>
      <c r="K5" s="3" t="s">
        <v>15</v>
      </c>
      <c r="L5" s="3" t="s">
        <v>62</v>
      </c>
      <c r="M5" s="3" t="s">
        <v>40</v>
      </c>
      <c r="N5" s="3" t="s">
        <v>17</v>
      </c>
      <c r="O5" s="3" t="s">
        <v>72</v>
      </c>
      <c r="P5" s="7" t="s">
        <v>54</v>
      </c>
      <c r="Q5" s="7" t="s">
        <v>78</v>
      </c>
      <c r="R5" s="7" t="s">
        <v>110</v>
      </c>
      <c r="S5" s="3" t="s">
        <v>18</v>
      </c>
      <c r="T5" s="3" t="s">
        <v>106</v>
      </c>
      <c r="U5" s="3" t="s">
        <v>115</v>
      </c>
      <c r="V5" s="3" t="s">
        <v>101</v>
      </c>
      <c r="W5" s="3" t="s">
        <v>121</v>
      </c>
      <c r="X5" s="3" t="s">
        <v>64</v>
      </c>
      <c r="Y5" s="3" t="s">
        <v>65</v>
      </c>
      <c r="Z5" s="3" t="s">
        <v>21</v>
      </c>
      <c r="AA5" s="3" t="s">
        <v>22</v>
      </c>
      <c r="AB5" s="3" t="s">
        <v>23</v>
      </c>
      <c r="AC5" s="3" t="s">
        <v>19</v>
      </c>
      <c r="AD5" s="3" t="s">
        <v>120</v>
      </c>
      <c r="AE5" s="3" t="s">
        <v>131</v>
      </c>
      <c r="AF5" s="3" t="s">
        <v>176</v>
      </c>
      <c r="AG5" s="31" t="s">
        <v>177</v>
      </c>
      <c r="AH5" s="32"/>
      <c r="AI5" s="32"/>
      <c r="AJ5" s="32"/>
      <c r="AK5" s="32"/>
      <c r="AL5" s="32"/>
      <c r="AM5" s="32"/>
      <c r="AN5" s="32"/>
      <c r="AO5" s="32"/>
      <c r="AP5" s="32"/>
      <c r="AQ5" s="32"/>
      <c r="AR5" s="32"/>
      <c r="AS5" s="32"/>
      <c r="AT5" s="32"/>
      <c r="AU5" s="32"/>
      <c r="AV5" s="32"/>
      <c r="AW5" s="32"/>
      <c r="AX5" s="32"/>
      <c r="AY5" s="33"/>
      <c r="AZ5" s="33"/>
      <c r="BA5" s="32"/>
      <c r="BB5" s="32"/>
      <c r="BC5" s="32"/>
      <c r="BD5" s="32"/>
      <c r="BE5" s="32"/>
      <c r="BF5" s="32"/>
      <c r="BG5" s="32"/>
      <c r="BH5" s="32"/>
      <c r="BI5" s="32"/>
      <c r="BJ5" s="32"/>
      <c r="BK5" s="32"/>
      <c r="BL5" s="32"/>
    </row>
    <row r="6" spans="1:64">
      <c r="A6" s="6"/>
      <c r="AE6" s="14"/>
      <c r="AG6" s="6" t="e" cm="1">
        <f t="array" ref="AG6">+_xlfn.IFS(F6="beverage_coolers","Attribute + Formel anpassen auf 8 Jahre",F6="ice_cream_freezers","Attribute + Formel anpassen auf 8 Jahre",F6&lt;&gt;0,ROUND(N6*15*0.3,0))</f>
        <v>#N/A</v>
      </c>
      <c r="AI6" s="6" t="e">
        <f>+INDEX(Help!$D:$D,MATCH(Input!$F6,Help!$A:$A,0))</f>
        <v>#N/A</v>
      </c>
      <c r="AJ6" s="6">
        <f>$E6</f>
        <v>0</v>
      </c>
      <c r="AK6" s="6">
        <f t="shared" ref="AK6:AL21" si="0">$E6</f>
        <v>0</v>
      </c>
      <c r="AL6" s="6">
        <f t="shared" si="0"/>
        <v>0</v>
      </c>
      <c r="AM6" s="6" t="s">
        <v>122</v>
      </c>
      <c r="AN6" s="6" t="s">
        <v>123</v>
      </c>
      <c r="AO6" s="6" t="s">
        <v>124</v>
      </c>
      <c r="AP6" s="6">
        <f>$D6</f>
        <v>0</v>
      </c>
      <c r="AQ6" s="6">
        <f t="shared" ref="AQ6:AR21" si="1">$D6</f>
        <v>0</v>
      </c>
      <c r="AR6" s="6">
        <f t="shared" si="1"/>
        <v>0</v>
      </c>
      <c r="AS6" s="6">
        <f>$Y6</f>
        <v>0</v>
      </c>
      <c r="AT6" s="6">
        <f t="shared" ref="AT6:AU21" si="2">$Y6</f>
        <v>0</v>
      </c>
      <c r="AU6" s="6">
        <f t="shared" si="2"/>
        <v>0</v>
      </c>
      <c r="AV6" s="6"/>
      <c r="AW6" s="6"/>
      <c r="AX6" s="6"/>
      <c r="AY6" s="6" t="str">
        <f>+IF($F6="gelato_scooping_cabinets","Gelato-family-code - no type","bus_refrigerators_disp")</f>
        <v>bus_refrigerators_disp</v>
      </c>
      <c r="AZ6" s="6" t="str">
        <f t="shared" ref="AZ6:AZ30" si="3">+IF($F6="gelato_scooping_cabinets","Gelato-family-code - no type","bus_refrigerators_disp")</f>
        <v>bus_refrigerators_disp</v>
      </c>
      <c r="BA6">
        <v>99</v>
      </c>
      <c r="BB6" s="13"/>
      <c r="BE6" s="12" t="str">
        <f>+CONCATENATE("&lt;a href=""",AD6,""" target=""_blank""&gt;EU Database&lt;/a&gt;")</f>
        <v>&lt;a href="" target="_blank"&gt;EU Database&lt;/a&gt;</v>
      </c>
      <c r="BF6">
        <v>1</v>
      </c>
    </row>
    <row r="7" spans="1:64">
      <c r="A7" s="6"/>
      <c r="AE7" s="14"/>
      <c r="AG7" s="6" t="e" cm="1">
        <f t="array" ref="AG7">+_xlfn.IFS(F7="beverage_coolers","Attribute + Formel anpassen auf 8 Jahre",F7="ice_cream_freezers","Attribute + Formel anpassen auf 8 Jahre",F7&lt;&gt;0,ROUND(N7*15*0.3,0))</f>
        <v>#N/A</v>
      </c>
      <c r="AI7" s="6" t="e">
        <f>+INDEX(Help!$D:$D,MATCH(Input!$F7,Help!$A:$A,0))</f>
        <v>#N/A</v>
      </c>
      <c r="AJ7" s="6">
        <f t="shared" ref="AJ7:AL30" si="4">$E7</f>
        <v>0</v>
      </c>
      <c r="AK7" s="6">
        <f t="shared" si="0"/>
        <v>0</v>
      </c>
      <c r="AL7" s="6">
        <f t="shared" si="0"/>
        <v>0</v>
      </c>
      <c r="AM7" s="6" t="s">
        <v>122</v>
      </c>
      <c r="AN7" s="6" t="s">
        <v>123</v>
      </c>
      <c r="AO7" s="6" t="s">
        <v>124</v>
      </c>
      <c r="AP7" s="6">
        <f t="shared" ref="AP7:AR30" si="5">$D7</f>
        <v>0</v>
      </c>
      <c r="AQ7" s="6">
        <f t="shared" si="1"/>
        <v>0</v>
      </c>
      <c r="AR7" s="6">
        <f t="shared" si="1"/>
        <v>0</v>
      </c>
      <c r="AS7" s="6">
        <f t="shared" ref="AS7:AU30" si="6">$Y7</f>
        <v>0</v>
      </c>
      <c r="AT7" s="6">
        <f t="shared" si="2"/>
        <v>0</v>
      </c>
      <c r="AU7" s="6">
        <f t="shared" si="2"/>
        <v>0</v>
      </c>
      <c r="AV7" s="6"/>
      <c r="AW7" s="6"/>
      <c r="AX7" s="6"/>
      <c r="AY7" s="6" t="str">
        <f t="shared" ref="AY7:AY30" si="7">+IF(F7="gelato_scooping_cabinets","Gelato-family-code - no type","bus_refrigerators_disp")</f>
        <v>bus_refrigerators_disp</v>
      </c>
      <c r="AZ7" s="6" t="str">
        <f t="shared" si="3"/>
        <v>bus_refrigerators_disp</v>
      </c>
      <c r="BA7">
        <v>99</v>
      </c>
      <c r="BB7" s="13"/>
      <c r="BE7" s="12" t="str">
        <f t="shared" ref="BE7:BE30" si="8">+CONCATENATE("&lt;a href=""",AD7,""" target=""_blank""&gt;EU Database&lt;/a&gt;")</f>
        <v>&lt;a href="" target="_blank"&gt;EU Database&lt;/a&gt;</v>
      </c>
      <c r="BF7">
        <v>1</v>
      </c>
    </row>
    <row r="8" spans="1:64">
      <c r="A8" s="6"/>
      <c r="AE8" s="14"/>
      <c r="AG8" s="6" t="e" cm="1">
        <f t="array" ref="AG8">+_xlfn.IFS(F8="beverage_coolers","Attribute + Formel anpassen auf 8 Jahre",F8="ice_cream_freezers","Attribute + Formel anpassen auf 8 Jahre",F8&lt;&gt;0,ROUND(N8*15*0.3,0))</f>
        <v>#N/A</v>
      </c>
      <c r="AI8" s="6" t="e">
        <f>+INDEX(Help!$D:$D,MATCH(Input!$F8,Help!$A:$A,0))</f>
        <v>#N/A</v>
      </c>
      <c r="AJ8" s="6">
        <f t="shared" si="4"/>
        <v>0</v>
      </c>
      <c r="AK8" s="6">
        <f t="shared" si="0"/>
        <v>0</v>
      </c>
      <c r="AL8" s="6">
        <f t="shared" si="0"/>
        <v>0</v>
      </c>
      <c r="AM8" s="6" t="s">
        <v>122</v>
      </c>
      <c r="AN8" s="6" t="s">
        <v>123</v>
      </c>
      <c r="AO8" s="6" t="s">
        <v>124</v>
      </c>
      <c r="AP8" s="6">
        <f t="shared" si="5"/>
        <v>0</v>
      </c>
      <c r="AQ8" s="6">
        <f t="shared" si="1"/>
        <v>0</v>
      </c>
      <c r="AR8" s="6">
        <f t="shared" si="1"/>
        <v>0</v>
      </c>
      <c r="AS8" s="6">
        <f t="shared" si="6"/>
        <v>0</v>
      </c>
      <c r="AT8" s="6">
        <f t="shared" si="2"/>
        <v>0</v>
      </c>
      <c r="AU8" s="6">
        <f t="shared" si="2"/>
        <v>0</v>
      </c>
      <c r="AV8" s="6"/>
      <c r="AW8" s="6"/>
      <c r="AX8" s="6"/>
      <c r="AY8" s="6" t="str">
        <f t="shared" si="7"/>
        <v>bus_refrigerators_disp</v>
      </c>
      <c r="AZ8" s="6" t="str">
        <f t="shared" si="3"/>
        <v>bus_refrigerators_disp</v>
      </c>
      <c r="BA8">
        <v>99</v>
      </c>
      <c r="BB8" s="13"/>
      <c r="BE8" s="12" t="str">
        <f t="shared" si="8"/>
        <v>&lt;a href="" target="_blank"&gt;EU Database&lt;/a&gt;</v>
      </c>
      <c r="BF8">
        <v>1</v>
      </c>
    </row>
    <row r="9" spans="1:64">
      <c r="A9" s="6"/>
      <c r="AE9" s="14"/>
      <c r="AG9" s="6" t="e" cm="1">
        <f t="array" ref="AG9">+_xlfn.IFS(F9="beverage_coolers","Attribute + Formel anpassen auf 8 Jahre",F9="ice_cream_freezers","Attribute + Formel anpassen auf 8 Jahre",F9&lt;&gt;0,ROUND(N9*15*0.3,0))</f>
        <v>#N/A</v>
      </c>
      <c r="AI9" s="6" t="e">
        <f>+INDEX(Help!$D:$D,MATCH(Input!$F9,Help!$A:$A,0))</f>
        <v>#N/A</v>
      </c>
      <c r="AJ9" s="6">
        <f t="shared" si="4"/>
        <v>0</v>
      </c>
      <c r="AK9" s="6">
        <f t="shared" si="0"/>
        <v>0</v>
      </c>
      <c r="AL9" s="6">
        <f t="shared" si="0"/>
        <v>0</v>
      </c>
      <c r="AM9" s="6" t="s">
        <v>122</v>
      </c>
      <c r="AN9" s="6" t="s">
        <v>123</v>
      </c>
      <c r="AO9" s="6" t="s">
        <v>124</v>
      </c>
      <c r="AP9" s="6">
        <f t="shared" si="5"/>
        <v>0</v>
      </c>
      <c r="AQ9" s="6">
        <f t="shared" si="1"/>
        <v>0</v>
      </c>
      <c r="AR9" s="6">
        <f t="shared" si="1"/>
        <v>0</v>
      </c>
      <c r="AS9" s="6">
        <f t="shared" si="6"/>
        <v>0</v>
      </c>
      <c r="AT9" s="6">
        <f t="shared" si="2"/>
        <v>0</v>
      </c>
      <c r="AU9" s="6">
        <f t="shared" si="2"/>
        <v>0</v>
      </c>
      <c r="AV9" s="6"/>
      <c r="AW9" s="6"/>
      <c r="AX9" s="6"/>
      <c r="AY9" s="6" t="str">
        <f t="shared" si="7"/>
        <v>bus_refrigerators_disp</v>
      </c>
      <c r="AZ9" s="6" t="str">
        <f t="shared" si="3"/>
        <v>bus_refrigerators_disp</v>
      </c>
      <c r="BA9">
        <v>99</v>
      </c>
      <c r="BB9" s="13"/>
      <c r="BE9" s="12" t="str">
        <f t="shared" si="8"/>
        <v>&lt;a href="" target="_blank"&gt;EU Database&lt;/a&gt;</v>
      </c>
      <c r="BF9">
        <v>1</v>
      </c>
    </row>
    <row r="10" spans="1:64">
      <c r="A10" s="6"/>
      <c r="AE10" s="14"/>
      <c r="AG10" s="6" t="e" cm="1">
        <f t="array" ref="AG10">+_xlfn.IFS(F10="beverage_coolers","Attribute + Formel anpassen auf 8 Jahre",F10="ice_cream_freezers","Attribute + Formel anpassen auf 8 Jahre",F10&lt;&gt;0,ROUND(N10*15*0.3,0))</f>
        <v>#N/A</v>
      </c>
      <c r="AI10" s="6" t="e">
        <f>+INDEX(Help!$D:$D,MATCH(Input!$F10,Help!$A:$A,0))</f>
        <v>#N/A</v>
      </c>
      <c r="AJ10" s="6">
        <f t="shared" si="4"/>
        <v>0</v>
      </c>
      <c r="AK10" s="6">
        <f t="shared" si="0"/>
        <v>0</v>
      </c>
      <c r="AL10" s="6">
        <f t="shared" si="0"/>
        <v>0</v>
      </c>
      <c r="AM10" s="6" t="s">
        <v>122</v>
      </c>
      <c r="AN10" s="6" t="s">
        <v>123</v>
      </c>
      <c r="AO10" s="6" t="s">
        <v>124</v>
      </c>
      <c r="AP10" s="6">
        <f t="shared" si="5"/>
        <v>0</v>
      </c>
      <c r="AQ10" s="6">
        <f t="shared" si="1"/>
        <v>0</v>
      </c>
      <c r="AR10" s="6">
        <f t="shared" si="1"/>
        <v>0</v>
      </c>
      <c r="AS10" s="6">
        <f t="shared" si="6"/>
        <v>0</v>
      </c>
      <c r="AT10" s="6">
        <f t="shared" si="2"/>
        <v>0</v>
      </c>
      <c r="AU10" s="6">
        <f t="shared" si="2"/>
        <v>0</v>
      </c>
      <c r="AV10" s="6"/>
      <c r="AW10" s="6"/>
      <c r="AX10" s="6"/>
      <c r="AY10" s="6" t="str">
        <f t="shared" si="7"/>
        <v>bus_refrigerators_disp</v>
      </c>
      <c r="AZ10" s="6" t="str">
        <f t="shared" si="3"/>
        <v>bus_refrigerators_disp</v>
      </c>
      <c r="BA10">
        <v>99</v>
      </c>
      <c r="BB10" s="13"/>
      <c r="BE10" s="12" t="str">
        <f t="shared" si="8"/>
        <v>&lt;a href="" target="_blank"&gt;EU Database&lt;/a&gt;</v>
      </c>
      <c r="BF10">
        <v>1</v>
      </c>
    </row>
    <row r="11" spans="1:64">
      <c r="A11" s="6"/>
      <c r="AE11" s="14"/>
      <c r="AG11" s="6" t="e" cm="1">
        <f t="array" ref="AG11">+_xlfn.IFS(F11="beverage_coolers","Attribute + Formel anpassen auf 8 Jahre",F11="ice_cream_freezers","Attribute + Formel anpassen auf 8 Jahre",F11&lt;&gt;0,ROUND(N11*15*0.3,0))</f>
        <v>#N/A</v>
      </c>
      <c r="AI11" s="6" t="e">
        <f>+INDEX(Help!$D:$D,MATCH(Input!$F11,Help!$A:$A,0))</f>
        <v>#N/A</v>
      </c>
      <c r="AJ11" s="6">
        <f t="shared" si="4"/>
        <v>0</v>
      </c>
      <c r="AK11" s="6">
        <f t="shared" si="0"/>
        <v>0</v>
      </c>
      <c r="AL11" s="6">
        <f t="shared" si="0"/>
        <v>0</v>
      </c>
      <c r="AM11" s="6" t="s">
        <v>122</v>
      </c>
      <c r="AN11" s="6" t="s">
        <v>123</v>
      </c>
      <c r="AO11" s="6" t="s">
        <v>124</v>
      </c>
      <c r="AP11" s="6">
        <f t="shared" si="5"/>
        <v>0</v>
      </c>
      <c r="AQ11" s="6">
        <f t="shared" si="1"/>
        <v>0</v>
      </c>
      <c r="AR11" s="6">
        <f t="shared" si="1"/>
        <v>0</v>
      </c>
      <c r="AS11" s="6">
        <f t="shared" si="6"/>
        <v>0</v>
      </c>
      <c r="AT11" s="6">
        <f t="shared" si="2"/>
        <v>0</v>
      </c>
      <c r="AU11" s="6">
        <f t="shared" si="2"/>
        <v>0</v>
      </c>
      <c r="AV11" s="6"/>
      <c r="AW11" s="6"/>
      <c r="AX11" s="6"/>
      <c r="AY11" s="6" t="str">
        <f t="shared" si="7"/>
        <v>bus_refrigerators_disp</v>
      </c>
      <c r="AZ11" s="6" t="str">
        <f t="shared" si="3"/>
        <v>bus_refrigerators_disp</v>
      </c>
      <c r="BA11">
        <v>99</v>
      </c>
      <c r="BB11" s="13"/>
      <c r="BE11" s="12" t="str">
        <f t="shared" si="8"/>
        <v>&lt;a href="" target="_blank"&gt;EU Database&lt;/a&gt;</v>
      </c>
      <c r="BF11">
        <v>1</v>
      </c>
    </row>
    <row r="12" spans="1:64">
      <c r="A12" s="6"/>
      <c r="AE12" s="14"/>
      <c r="AG12" s="6" t="e" cm="1">
        <f t="array" ref="AG12">+_xlfn.IFS(F12="beverage_coolers","Attribute + Formel anpassen auf 8 Jahre",F12="ice_cream_freezers","Attribute + Formel anpassen auf 8 Jahre",F12&lt;&gt;0,ROUND(N12*15*0.3,0))</f>
        <v>#N/A</v>
      </c>
      <c r="AI12" s="6" t="e">
        <f>+INDEX(Help!$D:$D,MATCH(Input!$F12,Help!$A:$A,0))</f>
        <v>#N/A</v>
      </c>
      <c r="AJ12" s="6">
        <f t="shared" si="4"/>
        <v>0</v>
      </c>
      <c r="AK12" s="6">
        <f t="shared" si="0"/>
        <v>0</v>
      </c>
      <c r="AL12" s="6">
        <f t="shared" si="0"/>
        <v>0</v>
      </c>
      <c r="AM12" s="6" t="s">
        <v>122</v>
      </c>
      <c r="AN12" s="6" t="s">
        <v>123</v>
      </c>
      <c r="AO12" s="6" t="s">
        <v>124</v>
      </c>
      <c r="AP12" s="6">
        <f t="shared" si="5"/>
        <v>0</v>
      </c>
      <c r="AQ12" s="6">
        <f t="shared" si="1"/>
        <v>0</v>
      </c>
      <c r="AR12" s="6">
        <f t="shared" si="1"/>
        <v>0</v>
      </c>
      <c r="AS12" s="6">
        <f t="shared" si="6"/>
        <v>0</v>
      </c>
      <c r="AT12" s="6">
        <f t="shared" si="2"/>
        <v>0</v>
      </c>
      <c r="AU12" s="6">
        <f t="shared" si="2"/>
        <v>0</v>
      </c>
      <c r="AV12" s="6"/>
      <c r="AW12" s="6"/>
      <c r="AX12" s="6"/>
      <c r="AY12" s="6" t="str">
        <f t="shared" si="7"/>
        <v>bus_refrigerators_disp</v>
      </c>
      <c r="AZ12" s="6" t="str">
        <f t="shared" si="3"/>
        <v>bus_refrigerators_disp</v>
      </c>
      <c r="BA12">
        <v>99</v>
      </c>
      <c r="BB12" s="13"/>
      <c r="BE12" s="12" t="str">
        <f t="shared" si="8"/>
        <v>&lt;a href="" target="_blank"&gt;EU Database&lt;/a&gt;</v>
      </c>
      <c r="BF12">
        <v>1</v>
      </c>
    </row>
    <row r="13" spans="1:64">
      <c r="A13" s="6"/>
      <c r="AE13" s="14"/>
      <c r="AG13" s="6" t="e" cm="1">
        <f t="array" ref="AG13">+_xlfn.IFS(F13="beverage_coolers","Attribute + Formel anpassen auf 8 Jahre",F13="ice_cream_freezers","Attribute + Formel anpassen auf 8 Jahre",F13&lt;&gt;0,ROUND(N13*15*0.3,0))</f>
        <v>#N/A</v>
      </c>
      <c r="AI13" s="6" t="e">
        <f>+INDEX(Help!$D:$D,MATCH(Input!$F13,Help!$A:$A,0))</f>
        <v>#N/A</v>
      </c>
      <c r="AJ13" s="6">
        <f t="shared" si="4"/>
        <v>0</v>
      </c>
      <c r="AK13" s="6">
        <f t="shared" si="0"/>
        <v>0</v>
      </c>
      <c r="AL13" s="6">
        <f t="shared" si="0"/>
        <v>0</v>
      </c>
      <c r="AM13" s="6" t="s">
        <v>122</v>
      </c>
      <c r="AN13" s="6" t="s">
        <v>123</v>
      </c>
      <c r="AO13" s="6" t="s">
        <v>124</v>
      </c>
      <c r="AP13" s="6">
        <f t="shared" si="5"/>
        <v>0</v>
      </c>
      <c r="AQ13" s="6">
        <f t="shared" si="1"/>
        <v>0</v>
      </c>
      <c r="AR13" s="6">
        <f t="shared" si="1"/>
        <v>0</v>
      </c>
      <c r="AS13" s="6">
        <f t="shared" si="6"/>
        <v>0</v>
      </c>
      <c r="AT13" s="6">
        <f t="shared" si="2"/>
        <v>0</v>
      </c>
      <c r="AU13" s="6">
        <f t="shared" si="2"/>
        <v>0</v>
      </c>
      <c r="AV13" s="6"/>
      <c r="AW13" s="6"/>
      <c r="AX13" s="6"/>
      <c r="AY13" s="6" t="str">
        <f t="shared" si="7"/>
        <v>bus_refrigerators_disp</v>
      </c>
      <c r="AZ13" s="6" t="str">
        <f t="shared" si="3"/>
        <v>bus_refrigerators_disp</v>
      </c>
      <c r="BA13">
        <v>99</v>
      </c>
      <c r="BB13" s="13"/>
      <c r="BE13" s="12" t="str">
        <f t="shared" si="8"/>
        <v>&lt;a href="" target="_blank"&gt;EU Database&lt;/a&gt;</v>
      </c>
      <c r="BF13">
        <v>1</v>
      </c>
    </row>
    <row r="14" spans="1:64">
      <c r="A14" s="6"/>
      <c r="AE14" s="14"/>
      <c r="AG14" s="6" t="e" cm="1">
        <f t="array" ref="AG14">+_xlfn.IFS(F14="beverage_coolers","Attribute + Formel anpassen auf 8 Jahre",F14="ice_cream_freezers","Attribute + Formel anpassen auf 8 Jahre",F14&lt;&gt;0,ROUND(N14*15*0.3,0))</f>
        <v>#N/A</v>
      </c>
      <c r="AI14" s="6" t="e">
        <f>+INDEX(Help!$D:$D,MATCH(Input!$F14,Help!$A:$A,0))</f>
        <v>#N/A</v>
      </c>
      <c r="AJ14" s="6">
        <f t="shared" si="4"/>
        <v>0</v>
      </c>
      <c r="AK14" s="6">
        <f t="shared" si="0"/>
        <v>0</v>
      </c>
      <c r="AL14" s="6">
        <f t="shared" si="0"/>
        <v>0</v>
      </c>
      <c r="AM14" s="6" t="s">
        <v>122</v>
      </c>
      <c r="AN14" s="6" t="s">
        <v>123</v>
      </c>
      <c r="AO14" s="6" t="s">
        <v>124</v>
      </c>
      <c r="AP14" s="6">
        <f t="shared" si="5"/>
        <v>0</v>
      </c>
      <c r="AQ14" s="6">
        <f t="shared" si="1"/>
        <v>0</v>
      </c>
      <c r="AR14" s="6">
        <f t="shared" si="1"/>
        <v>0</v>
      </c>
      <c r="AS14" s="6">
        <f t="shared" si="6"/>
        <v>0</v>
      </c>
      <c r="AT14" s="6">
        <f t="shared" si="2"/>
        <v>0</v>
      </c>
      <c r="AU14" s="6">
        <f t="shared" si="2"/>
        <v>0</v>
      </c>
      <c r="AV14" s="6"/>
      <c r="AW14" s="6"/>
      <c r="AX14" s="6"/>
      <c r="AY14" s="6" t="str">
        <f t="shared" si="7"/>
        <v>bus_refrigerators_disp</v>
      </c>
      <c r="AZ14" s="6" t="str">
        <f t="shared" si="3"/>
        <v>bus_refrigerators_disp</v>
      </c>
      <c r="BA14">
        <v>99</v>
      </c>
      <c r="BB14" s="13"/>
      <c r="BE14" s="12" t="str">
        <f t="shared" si="8"/>
        <v>&lt;a href="" target="_blank"&gt;EU Database&lt;/a&gt;</v>
      </c>
      <c r="BF14">
        <v>1</v>
      </c>
    </row>
    <row r="15" spans="1:64">
      <c r="A15" s="6"/>
      <c r="AE15" s="14"/>
      <c r="AG15" s="6" t="e" cm="1">
        <f t="array" ref="AG15">+_xlfn.IFS(F15="beverage_coolers","Attribute + Formel anpassen auf 8 Jahre",F15="ice_cream_freezers","Attribute + Formel anpassen auf 8 Jahre",F15&lt;&gt;0,ROUND(N15*15*0.3,0))</f>
        <v>#N/A</v>
      </c>
      <c r="AI15" s="6" t="e">
        <f>+INDEX(Help!$D:$D,MATCH(Input!$F15,Help!$A:$A,0))</f>
        <v>#N/A</v>
      </c>
      <c r="AJ15" s="6">
        <f t="shared" si="4"/>
        <v>0</v>
      </c>
      <c r="AK15" s="6">
        <f t="shared" si="0"/>
        <v>0</v>
      </c>
      <c r="AL15" s="6">
        <f t="shared" si="0"/>
        <v>0</v>
      </c>
      <c r="AM15" s="6" t="s">
        <v>122</v>
      </c>
      <c r="AN15" s="6" t="s">
        <v>123</v>
      </c>
      <c r="AO15" s="6" t="s">
        <v>124</v>
      </c>
      <c r="AP15" s="6">
        <f t="shared" si="5"/>
        <v>0</v>
      </c>
      <c r="AQ15" s="6">
        <f t="shared" si="1"/>
        <v>0</v>
      </c>
      <c r="AR15" s="6">
        <f t="shared" si="1"/>
        <v>0</v>
      </c>
      <c r="AS15" s="6">
        <f t="shared" si="6"/>
        <v>0</v>
      </c>
      <c r="AT15" s="6">
        <f t="shared" si="2"/>
        <v>0</v>
      </c>
      <c r="AU15" s="6">
        <f t="shared" si="2"/>
        <v>0</v>
      </c>
      <c r="AV15" s="6"/>
      <c r="AW15" s="6"/>
      <c r="AX15" s="6"/>
      <c r="AY15" s="6" t="str">
        <f t="shared" si="7"/>
        <v>bus_refrigerators_disp</v>
      </c>
      <c r="AZ15" s="6" t="str">
        <f t="shared" si="3"/>
        <v>bus_refrigerators_disp</v>
      </c>
      <c r="BA15">
        <v>99</v>
      </c>
      <c r="BB15" s="13"/>
      <c r="BE15" s="12" t="str">
        <f t="shared" si="8"/>
        <v>&lt;a href="" target="_blank"&gt;EU Database&lt;/a&gt;</v>
      </c>
      <c r="BF15">
        <v>1</v>
      </c>
    </row>
    <row r="16" spans="1:64">
      <c r="A16" s="6"/>
      <c r="AE16" s="14"/>
      <c r="AG16" s="6" t="e" cm="1">
        <f t="array" ref="AG16">+_xlfn.IFS(F16="beverage_coolers","Attribute + Formel anpassen auf 8 Jahre",F16="ice_cream_freezers","Attribute + Formel anpassen auf 8 Jahre",F16&lt;&gt;0,ROUND(N16*15*0.3,0))</f>
        <v>#N/A</v>
      </c>
      <c r="AI16" s="6" t="e">
        <f>+INDEX(Help!$D:$D,MATCH(Input!$F16,Help!$A:$A,0))</f>
        <v>#N/A</v>
      </c>
      <c r="AJ16" s="6">
        <f t="shared" si="4"/>
        <v>0</v>
      </c>
      <c r="AK16" s="6">
        <f t="shared" si="0"/>
        <v>0</v>
      </c>
      <c r="AL16" s="6">
        <f t="shared" si="0"/>
        <v>0</v>
      </c>
      <c r="AM16" s="6" t="s">
        <v>122</v>
      </c>
      <c r="AN16" s="6" t="s">
        <v>123</v>
      </c>
      <c r="AO16" s="6" t="s">
        <v>124</v>
      </c>
      <c r="AP16" s="6">
        <f t="shared" si="5"/>
        <v>0</v>
      </c>
      <c r="AQ16" s="6">
        <f t="shared" si="1"/>
        <v>0</v>
      </c>
      <c r="AR16" s="6">
        <f t="shared" si="1"/>
        <v>0</v>
      </c>
      <c r="AS16" s="6">
        <f t="shared" si="6"/>
        <v>0</v>
      </c>
      <c r="AT16" s="6">
        <f t="shared" si="2"/>
        <v>0</v>
      </c>
      <c r="AU16" s="6">
        <f t="shared" si="2"/>
        <v>0</v>
      </c>
      <c r="AV16" s="6"/>
      <c r="AW16" s="6"/>
      <c r="AX16" s="6"/>
      <c r="AY16" s="6" t="str">
        <f t="shared" si="7"/>
        <v>bus_refrigerators_disp</v>
      </c>
      <c r="AZ16" s="6" t="str">
        <f t="shared" si="3"/>
        <v>bus_refrigerators_disp</v>
      </c>
      <c r="BA16">
        <v>99</v>
      </c>
      <c r="BB16" s="13"/>
      <c r="BE16" s="12" t="str">
        <f t="shared" si="8"/>
        <v>&lt;a href="" target="_blank"&gt;EU Database&lt;/a&gt;</v>
      </c>
      <c r="BF16">
        <v>1</v>
      </c>
    </row>
    <row r="17" spans="1:58">
      <c r="A17" s="6"/>
      <c r="AE17" s="14"/>
      <c r="AG17" s="6" t="e" cm="1">
        <f t="array" ref="AG17">+_xlfn.IFS(F17="beverage_coolers","Attribute + Formel anpassen auf 8 Jahre",F17="ice_cream_freezers","Attribute + Formel anpassen auf 8 Jahre",F17&lt;&gt;0,ROUND(N17*15*0.3,0))</f>
        <v>#N/A</v>
      </c>
      <c r="AI17" s="6" t="e">
        <f>+INDEX(Help!$D:$D,MATCH(Input!$F17,Help!$A:$A,0))</f>
        <v>#N/A</v>
      </c>
      <c r="AJ17" s="6">
        <f t="shared" si="4"/>
        <v>0</v>
      </c>
      <c r="AK17" s="6">
        <f t="shared" si="0"/>
        <v>0</v>
      </c>
      <c r="AL17" s="6">
        <f t="shared" si="0"/>
        <v>0</v>
      </c>
      <c r="AM17" s="6" t="s">
        <v>122</v>
      </c>
      <c r="AN17" s="6" t="s">
        <v>123</v>
      </c>
      <c r="AO17" s="6" t="s">
        <v>124</v>
      </c>
      <c r="AP17" s="6">
        <f t="shared" si="5"/>
        <v>0</v>
      </c>
      <c r="AQ17" s="6">
        <f t="shared" si="1"/>
        <v>0</v>
      </c>
      <c r="AR17" s="6">
        <f t="shared" si="1"/>
        <v>0</v>
      </c>
      <c r="AS17" s="6">
        <f t="shared" si="6"/>
        <v>0</v>
      </c>
      <c r="AT17" s="6">
        <f t="shared" si="2"/>
        <v>0</v>
      </c>
      <c r="AU17" s="6">
        <f t="shared" si="2"/>
        <v>0</v>
      </c>
      <c r="AV17" s="6"/>
      <c r="AW17" s="6"/>
      <c r="AX17" s="6"/>
      <c r="AY17" s="6" t="str">
        <f t="shared" si="7"/>
        <v>bus_refrigerators_disp</v>
      </c>
      <c r="AZ17" s="6" t="str">
        <f t="shared" si="3"/>
        <v>bus_refrigerators_disp</v>
      </c>
      <c r="BA17">
        <v>99</v>
      </c>
      <c r="BB17" s="13"/>
      <c r="BE17" s="12" t="str">
        <f t="shared" si="8"/>
        <v>&lt;a href="" target="_blank"&gt;EU Database&lt;/a&gt;</v>
      </c>
      <c r="BF17">
        <v>1</v>
      </c>
    </row>
    <row r="18" spans="1:58">
      <c r="A18" s="6"/>
      <c r="AE18" s="14"/>
      <c r="AG18" s="6" t="e" cm="1">
        <f t="array" ref="AG18">+_xlfn.IFS(F18="beverage_coolers","Attribute + Formel anpassen auf 8 Jahre",F18="ice_cream_freezers","Attribute + Formel anpassen auf 8 Jahre",F18&lt;&gt;0,ROUND(N18*15*0.3,0))</f>
        <v>#N/A</v>
      </c>
      <c r="AI18" s="6" t="e">
        <f>+INDEX(Help!$D:$D,MATCH(Input!$F18,Help!$A:$A,0))</f>
        <v>#N/A</v>
      </c>
      <c r="AJ18" s="6">
        <f t="shared" si="4"/>
        <v>0</v>
      </c>
      <c r="AK18" s="6">
        <f t="shared" si="0"/>
        <v>0</v>
      </c>
      <c r="AL18" s="6">
        <f t="shared" si="0"/>
        <v>0</v>
      </c>
      <c r="AM18" s="6" t="s">
        <v>122</v>
      </c>
      <c r="AN18" s="6" t="s">
        <v>123</v>
      </c>
      <c r="AO18" s="6" t="s">
        <v>124</v>
      </c>
      <c r="AP18" s="6">
        <f t="shared" si="5"/>
        <v>0</v>
      </c>
      <c r="AQ18" s="6">
        <f t="shared" si="1"/>
        <v>0</v>
      </c>
      <c r="AR18" s="6">
        <f t="shared" si="1"/>
        <v>0</v>
      </c>
      <c r="AS18" s="6">
        <f t="shared" si="6"/>
        <v>0</v>
      </c>
      <c r="AT18" s="6">
        <f t="shared" si="2"/>
        <v>0</v>
      </c>
      <c r="AU18" s="6">
        <f t="shared" si="2"/>
        <v>0</v>
      </c>
      <c r="AV18" s="6"/>
      <c r="AW18" s="6"/>
      <c r="AX18" s="6"/>
      <c r="AY18" s="6" t="str">
        <f t="shared" si="7"/>
        <v>bus_refrigerators_disp</v>
      </c>
      <c r="AZ18" s="6" t="str">
        <f t="shared" si="3"/>
        <v>bus_refrigerators_disp</v>
      </c>
      <c r="BA18">
        <v>99</v>
      </c>
      <c r="BB18" s="13"/>
      <c r="BE18" s="12" t="str">
        <f t="shared" si="8"/>
        <v>&lt;a href="" target="_blank"&gt;EU Database&lt;/a&gt;</v>
      </c>
      <c r="BF18">
        <v>1</v>
      </c>
    </row>
    <row r="19" spans="1:58">
      <c r="A19" s="6"/>
      <c r="AE19" s="14"/>
      <c r="AG19" s="6" t="e" cm="1">
        <f t="array" ref="AG19">+_xlfn.IFS(F19="beverage_coolers","Attribute + Formel anpassen auf 8 Jahre",F19="ice_cream_freezers","Attribute + Formel anpassen auf 8 Jahre",F19&lt;&gt;0,ROUND(N19*15*0.3,0))</f>
        <v>#N/A</v>
      </c>
      <c r="AI19" s="6" t="e">
        <f>+INDEX(Help!$D:$D,MATCH(Input!$F19,Help!$A:$A,0))</f>
        <v>#N/A</v>
      </c>
      <c r="AJ19" s="6">
        <f t="shared" si="4"/>
        <v>0</v>
      </c>
      <c r="AK19" s="6">
        <f t="shared" si="0"/>
        <v>0</v>
      </c>
      <c r="AL19" s="6">
        <f t="shared" si="0"/>
        <v>0</v>
      </c>
      <c r="AM19" s="6" t="s">
        <v>122</v>
      </c>
      <c r="AN19" s="6" t="s">
        <v>123</v>
      </c>
      <c r="AO19" s="6" t="s">
        <v>124</v>
      </c>
      <c r="AP19" s="6">
        <f t="shared" si="5"/>
        <v>0</v>
      </c>
      <c r="AQ19" s="6">
        <f t="shared" si="1"/>
        <v>0</v>
      </c>
      <c r="AR19" s="6">
        <f t="shared" si="1"/>
        <v>0</v>
      </c>
      <c r="AS19" s="6">
        <f t="shared" si="6"/>
        <v>0</v>
      </c>
      <c r="AT19" s="6">
        <f t="shared" si="2"/>
        <v>0</v>
      </c>
      <c r="AU19" s="6">
        <f t="shared" si="2"/>
        <v>0</v>
      </c>
      <c r="AV19" s="6"/>
      <c r="AW19" s="6"/>
      <c r="AX19" s="6"/>
      <c r="AY19" s="6" t="str">
        <f t="shared" si="7"/>
        <v>bus_refrigerators_disp</v>
      </c>
      <c r="AZ19" s="6" t="str">
        <f t="shared" si="3"/>
        <v>bus_refrigerators_disp</v>
      </c>
      <c r="BA19">
        <v>99</v>
      </c>
      <c r="BB19" s="13"/>
      <c r="BE19" s="12" t="str">
        <f t="shared" si="8"/>
        <v>&lt;a href="" target="_blank"&gt;EU Database&lt;/a&gt;</v>
      </c>
      <c r="BF19">
        <v>1</v>
      </c>
    </row>
    <row r="20" spans="1:58">
      <c r="A20" s="6"/>
      <c r="AE20" s="14"/>
      <c r="AG20" s="6" t="e" cm="1">
        <f t="array" ref="AG20">+_xlfn.IFS(F20="beverage_coolers","Attribute + Formel anpassen auf 8 Jahre",F20="ice_cream_freezers","Attribute + Formel anpassen auf 8 Jahre",F20&lt;&gt;0,ROUND(N20*15*0.3,0))</f>
        <v>#N/A</v>
      </c>
      <c r="AI20" s="6" t="e">
        <f>+INDEX(Help!$D:$D,MATCH(Input!$F20,Help!$A:$A,0))</f>
        <v>#N/A</v>
      </c>
      <c r="AJ20" s="6">
        <f t="shared" si="4"/>
        <v>0</v>
      </c>
      <c r="AK20" s="6">
        <f t="shared" si="0"/>
        <v>0</v>
      </c>
      <c r="AL20" s="6">
        <f t="shared" si="0"/>
        <v>0</v>
      </c>
      <c r="AM20" s="6" t="s">
        <v>122</v>
      </c>
      <c r="AN20" s="6" t="s">
        <v>123</v>
      </c>
      <c r="AO20" s="6" t="s">
        <v>124</v>
      </c>
      <c r="AP20" s="6">
        <f t="shared" si="5"/>
        <v>0</v>
      </c>
      <c r="AQ20" s="6">
        <f t="shared" si="1"/>
        <v>0</v>
      </c>
      <c r="AR20" s="6">
        <f t="shared" si="1"/>
        <v>0</v>
      </c>
      <c r="AS20" s="6">
        <f t="shared" si="6"/>
        <v>0</v>
      </c>
      <c r="AT20" s="6">
        <f t="shared" si="2"/>
        <v>0</v>
      </c>
      <c r="AU20" s="6">
        <f t="shared" si="2"/>
        <v>0</v>
      </c>
      <c r="AV20" s="6"/>
      <c r="AW20" s="6"/>
      <c r="AX20" s="6"/>
      <c r="AY20" s="6" t="str">
        <f t="shared" si="7"/>
        <v>bus_refrigerators_disp</v>
      </c>
      <c r="AZ20" s="6" t="str">
        <f t="shared" si="3"/>
        <v>bus_refrigerators_disp</v>
      </c>
      <c r="BA20">
        <v>99</v>
      </c>
      <c r="BB20" s="13"/>
      <c r="BE20" s="12" t="str">
        <f t="shared" si="8"/>
        <v>&lt;a href="" target="_blank"&gt;EU Database&lt;/a&gt;</v>
      </c>
      <c r="BF20">
        <v>1</v>
      </c>
    </row>
    <row r="21" spans="1:58">
      <c r="A21" s="6"/>
      <c r="AE21" s="14"/>
      <c r="AG21" s="6" t="e" cm="1">
        <f t="array" ref="AG21">+_xlfn.IFS(F21="beverage_coolers","Attribute + Formel anpassen auf 8 Jahre",F21="ice_cream_freezers","Attribute + Formel anpassen auf 8 Jahre",F21&lt;&gt;0,ROUND(N21*15*0.3,0))</f>
        <v>#N/A</v>
      </c>
      <c r="AI21" s="6" t="e">
        <f>+INDEX(Help!$D:$D,MATCH(Input!$F21,Help!$A:$A,0))</f>
        <v>#N/A</v>
      </c>
      <c r="AJ21" s="6">
        <f t="shared" si="4"/>
        <v>0</v>
      </c>
      <c r="AK21" s="6">
        <f t="shared" si="0"/>
        <v>0</v>
      </c>
      <c r="AL21" s="6">
        <f t="shared" si="0"/>
        <v>0</v>
      </c>
      <c r="AM21" s="6" t="s">
        <v>122</v>
      </c>
      <c r="AN21" s="6" t="s">
        <v>123</v>
      </c>
      <c r="AO21" s="6" t="s">
        <v>124</v>
      </c>
      <c r="AP21" s="6">
        <f t="shared" si="5"/>
        <v>0</v>
      </c>
      <c r="AQ21" s="6">
        <f t="shared" si="1"/>
        <v>0</v>
      </c>
      <c r="AR21" s="6">
        <f t="shared" si="1"/>
        <v>0</v>
      </c>
      <c r="AS21" s="6">
        <f t="shared" si="6"/>
        <v>0</v>
      </c>
      <c r="AT21" s="6">
        <f t="shared" si="2"/>
        <v>0</v>
      </c>
      <c r="AU21" s="6">
        <f t="shared" si="2"/>
        <v>0</v>
      </c>
      <c r="AV21" s="6"/>
      <c r="AW21" s="6"/>
      <c r="AX21" s="6"/>
      <c r="AY21" s="6" t="str">
        <f t="shared" si="7"/>
        <v>bus_refrigerators_disp</v>
      </c>
      <c r="AZ21" s="6" t="str">
        <f t="shared" si="3"/>
        <v>bus_refrigerators_disp</v>
      </c>
      <c r="BA21">
        <v>99</v>
      </c>
      <c r="BB21" s="13"/>
      <c r="BE21" s="12" t="str">
        <f t="shared" si="8"/>
        <v>&lt;a href="" target="_blank"&gt;EU Database&lt;/a&gt;</v>
      </c>
      <c r="BF21">
        <v>1</v>
      </c>
    </row>
    <row r="22" spans="1:58">
      <c r="A22" s="6"/>
      <c r="AE22" s="14"/>
      <c r="AG22" s="6" t="e" cm="1">
        <f t="array" ref="AG22">+_xlfn.IFS(F22="beverage_coolers","Attribute + Formel anpassen auf 8 Jahre",F22="ice_cream_freezers","Attribute + Formel anpassen auf 8 Jahre",F22&lt;&gt;0,ROUND(N22*15*0.3,0))</f>
        <v>#N/A</v>
      </c>
      <c r="AI22" s="6" t="e">
        <f>+INDEX(Help!$D:$D,MATCH(Input!$F22,Help!$A:$A,0))</f>
        <v>#N/A</v>
      </c>
      <c r="AJ22" s="6">
        <f t="shared" si="4"/>
        <v>0</v>
      </c>
      <c r="AK22" s="6">
        <f t="shared" si="4"/>
        <v>0</v>
      </c>
      <c r="AL22" s="6">
        <f t="shared" si="4"/>
        <v>0</v>
      </c>
      <c r="AM22" s="6" t="s">
        <v>122</v>
      </c>
      <c r="AN22" s="6" t="s">
        <v>123</v>
      </c>
      <c r="AO22" s="6" t="s">
        <v>124</v>
      </c>
      <c r="AP22" s="6">
        <f t="shared" si="5"/>
        <v>0</v>
      </c>
      <c r="AQ22" s="6">
        <f t="shared" si="5"/>
        <v>0</v>
      </c>
      <c r="AR22" s="6">
        <f t="shared" si="5"/>
        <v>0</v>
      </c>
      <c r="AS22" s="6">
        <f t="shared" si="6"/>
        <v>0</v>
      </c>
      <c r="AT22" s="6">
        <f t="shared" si="6"/>
        <v>0</v>
      </c>
      <c r="AU22" s="6">
        <f t="shared" si="6"/>
        <v>0</v>
      </c>
      <c r="AV22" s="6"/>
      <c r="AW22" s="6"/>
      <c r="AX22" s="6"/>
      <c r="AY22" s="6" t="str">
        <f t="shared" si="7"/>
        <v>bus_refrigerators_disp</v>
      </c>
      <c r="AZ22" s="6" t="str">
        <f t="shared" si="3"/>
        <v>bus_refrigerators_disp</v>
      </c>
      <c r="BA22">
        <v>99</v>
      </c>
      <c r="BB22" s="13"/>
      <c r="BE22" s="12" t="str">
        <f t="shared" si="8"/>
        <v>&lt;a href="" target="_blank"&gt;EU Database&lt;/a&gt;</v>
      </c>
      <c r="BF22">
        <v>1</v>
      </c>
    </row>
    <row r="23" spans="1:58">
      <c r="A23" s="6"/>
      <c r="AE23" s="14"/>
      <c r="AG23" s="6" t="e" cm="1">
        <f t="array" ref="AG23">+_xlfn.IFS(F23="beverage_coolers","Attribute + Formel anpassen auf 8 Jahre",F23="ice_cream_freezers","Attribute + Formel anpassen auf 8 Jahre",F23&lt;&gt;0,ROUND(N23*15*0.3,0))</f>
        <v>#N/A</v>
      </c>
      <c r="AI23" s="6" t="e">
        <f>+INDEX(Help!$D:$D,MATCH(Input!$F23,Help!$A:$A,0))</f>
        <v>#N/A</v>
      </c>
      <c r="AJ23" s="6">
        <f t="shared" si="4"/>
        <v>0</v>
      </c>
      <c r="AK23" s="6">
        <f t="shared" si="4"/>
        <v>0</v>
      </c>
      <c r="AL23" s="6">
        <f t="shared" si="4"/>
        <v>0</v>
      </c>
      <c r="AM23" s="6" t="s">
        <v>122</v>
      </c>
      <c r="AN23" s="6" t="s">
        <v>123</v>
      </c>
      <c r="AO23" s="6" t="s">
        <v>124</v>
      </c>
      <c r="AP23" s="6">
        <f t="shared" si="5"/>
        <v>0</v>
      </c>
      <c r="AQ23" s="6">
        <f t="shared" si="5"/>
        <v>0</v>
      </c>
      <c r="AR23" s="6">
        <f t="shared" si="5"/>
        <v>0</v>
      </c>
      <c r="AS23" s="6">
        <f t="shared" si="6"/>
        <v>0</v>
      </c>
      <c r="AT23" s="6">
        <f t="shared" si="6"/>
        <v>0</v>
      </c>
      <c r="AU23" s="6">
        <f t="shared" si="6"/>
        <v>0</v>
      </c>
      <c r="AV23" s="6"/>
      <c r="AW23" s="6"/>
      <c r="AX23" s="6"/>
      <c r="AY23" s="6" t="str">
        <f t="shared" si="7"/>
        <v>bus_refrigerators_disp</v>
      </c>
      <c r="AZ23" s="6" t="str">
        <f t="shared" si="3"/>
        <v>bus_refrigerators_disp</v>
      </c>
      <c r="BA23">
        <v>99</v>
      </c>
      <c r="BB23" s="13"/>
      <c r="BE23" s="12" t="str">
        <f t="shared" si="8"/>
        <v>&lt;a href="" target="_blank"&gt;EU Database&lt;/a&gt;</v>
      </c>
      <c r="BF23">
        <v>1</v>
      </c>
    </row>
    <row r="24" spans="1:58">
      <c r="A24" s="6"/>
      <c r="AE24" s="14"/>
      <c r="AG24" s="6" t="e" cm="1">
        <f t="array" ref="AG24">+_xlfn.IFS(F24="beverage_coolers","Attribute + Formel anpassen auf 8 Jahre",F24="ice_cream_freezers","Attribute + Formel anpassen auf 8 Jahre",F24&lt;&gt;0,ROUND(N24*15*0.3,0))</f>
        <v>#N/A</v>
      </c>
      <c r="AI24" s="6" t="e">
        <f>+INDEX(Help!$D:$D,MATCH(Input!$F24,Help!$A:$A,0))</f>
        <v>#N/A</v>
      </c>
      <c r="AJ24" s="6">
        <f t="shared" si="4"/>
        <v>0</v>
      </c>
      <c r="AK24" s="6">
        <f t="shared" si="4"/>
        <v>0</v>
      </c>
      <c r="AL24" s="6">
        <f t="shared" si="4"/>
        <v>0</v>
      </c>
      <c r="AM24" s="6" t="s">
        <v>122</v>
      </c>
      <c r="AN24" s="6" t="s">
        <v>123</v>
      </c>
      <c r="AO24" s="6" t="s">
        <v>124</v>
      </c>
      <c r="AP24" s="6">
        <f t="shared" si="5"/>
        <v>0</v>
      </c>
      <c r="AQ24" s="6">
        <f t="shared" si="5"/>
        <v>0</v>
      </c>
      <c r="AR24" s="6">
        <f t="shared" si="5"/>
        <v>0</v>
      </c>
      <c r="AS24" s="6">
        <f t="shared" si="6"/>
        <v>0</v>
      </c>
      <c r="AT24" s="6">
        <f t="shared" si="6"/>
        <v>0</v>
      </c>
      <c r="AU24" s="6">
        <f t="shared" si="6"/>
        <v>0</v>
      </c>
      <c r="AV24" s="6"/>
      <c r="AW24" s="6"/>
      <c r="AX24" s="6"/>
      <c r="AY24" s="6" t="str">
        <f t="shared" si="7"/>
        <v>bus_refrigerators_disp</v>
      </c>
      <c r="AZ24" s="6" t="str">
        <f t="shared" si="3"/>
        <v>bus_refrigerators_disp</v>
      </c>
      <c r="BA24">
        <v>99</v>
      </c>
      <c r="BB24" s="13"/>
      <c r="BE24" s="12" t="str">
        <f t="shared" si="8"/>
        <v>&lt;a href="" target="_blank"&gt;EU Database&lt;/a&gt;</v>
      </c>
      <c r="BF24">
        <v>1</v>
      </c>
    </row>
    <row r="25" spans="1:58">
      <c r="A25" s="6"/>
      <c r="AE25" s="14"/>
      <c r="AG25" s="6" t="e" cm="1">
        <f t="array" ref="AG25">+_xlfn.IFS(F25="beverage_coolers","Attribute + Formel anpassen auf 8 Jahre",F25="ice_cream_freezers","Attribute + Formel anpassen auf 8 Jahre",F25&lt;&gt;0,ROUND(N25*15*0.3,0))</f>
        <v>#N/A</v>
      </c>
      <c r="AI25" s="6" t="e">
        <f>+INDEX(Help!$D:$D,MATCH(Input!$F25,Help!$A:$A,0))</f>
        <v>#N/A</v>
      </c>
      <c r="AJ25" s="6">
        <f t="shared" si="4"/>
        <v>0</v>
      </c>
      <c r="AK25" s="6">
        <f t="shared" si="4"/>
        <v>0</v>
      </c>
      <c r="AL25" s="6">
        <f t="shared" si="4"/>
        <v>0</v>
      </c>
      <c r="AM25" s="6" t="s">
        <v>122</v>
      </c>
      <c r="AN25" s="6" t="s">
        <v>123</v>
      </c>
      <c r="AO25" s="6" t="s">
        <v>124</v>
      </c>
      <c r="AP25" s="6">
        <f t="shared" si="5"/>
        <v>0</v>
      </c>
      <c r="AQ25" s="6">
        <f t="shared" si="5"/>
        <v>0</v>
      </c>
      <c r="AR25" s="6">
        <f t="shared" si="5"/>
        <v>0</v>
      </c>
      <c r="AS25" s="6">
        <f t="shared" si="6"/>
        <v>0</v>
      </c>
      <c r="AT25" s="6">
        <f t="shared" si="6"/>
        <v>0</v>
      </c>
      <c r="AU25" s="6">
        <f t="shared" si="6"/>
        <v>0</v>
      </c>
      <c r="AV25" s="6"/>
      <c r="AW25" s="6"/>
      <c r="AX25" s="6"/>
      <c r="AY25" s="6" t="str">
        <f t="shared" si="7"/>
        <v>bus_refrigerators_disp</v>
      </c>
      <c r="AZ25" s="6" t="str">
        <f t="shared" si="3"/>
        <v>bus_refrigerators_disp</v>
      </c>
      <c r="BA25">
        <v>99</v>
      </c>
      <c r="BB25" s="13"/>
      <c r="BE25" s="12" t="str">
        <f t="shared" si="8"/>
        <v>&lt;a href="" target="_blank"&gt;EU Database&lt;/a&gt;</v>
      </c>
      <c r="BF25">
        <v>1</v>
      </c>
    </row>
    <row r="26" spans="1:58">
      <c r="A26" s="6"/>
      <c r="AE26" s="14"/>
      <c r="AG26" s="6" t="e" cm="1">
        <f t="array" ref="AG26">+_xlfn.IFS(F26="beverage_coolers","Attribute + Formel anpassen auf 8 Jahre",F26="ice_cream_freezers","Attribute + Formel anpassen auf 8 Jahre",F26&lt;&gt;0,ROUND(N26*15*0.3,0))</f>
        <v>#N/A</v>
      </c>
      <c r="AI26" s="6" t="e">
        <f>+INDEX(Help!$D:$D,MATCH(Input!$F26,Help!$A:$A,0))</f>
        <v>#N/A</v>
      </c>
      <c r="AJ26" s="6">
        <f t="shared" si="4"/>
        <v>0</v>
      </c>
      <c r="AK26" s="6">
        <f t="shared" si="4"/>
        <v>0</v>
      </c>
      <c r="AL26" s="6">
        <f t="shared" si="4"/>
        <v>0</v>
      </c>
      <c r="AM26" s="6" t="s">
        <v>122</v>
      </c>
      <c r="AN26" s="6" t="s">
        <v>123</v>
      </c>
      <c r="AO26" s="6" t="s">
        <v>124</v>
      </c>
      <c r="AP26" s="6">
        <f t="shared" si="5"/>
        <v>0</v>
      </c>
      <c r="AQ26" s="6">
        <f t="shared" si="5"/>
        <v>0</v>
      </c>
      <c r="AR26" s="6">
        <f t="shared" si="5"/>
        <v>0</v>
      </c>
      <c r="AS26" s="6">
        <f t="shared" si="6"/>
        <v>0</v>
      </c>
      <c r="AT26" s="6">
        <f t="shared" si="6"/>
        <v>0</v>
      </c>
      <c r="AU26" s="6">
        <f t="shared" si="6"/>
        <v>0</v>
      </c>
      <c r="AV26" s="6"/>
      <c r="AW26" s="6"/>
      <c r="AX26" s="6"/>
      <c r="AY26" s="6" t="str">
        <f t="shared" si="7"/>
        <v>bus_refrigerators_disp</v>
      </c>
      <c r="AZ26" s="6" t="str">
        <f t="shared" si="3"/>
        <v>bus_refrigerators_disp</v>
      </c>
      <c r="BA26">
        <v>99</v>
      </c>
      <c r="BB26" s="13"/>
      <c r="BE26" s="12" t="str">
        <f t="shared" si="8"/>
        <v>&lt;a href="" target="_blank"&gt;EU Database&lt;/a&gt;</v>
      </c>
      <c r="BF26">
        <v>1</v>
      </c>
    </row>
    <row r="27" spans="1:58">
      <c r="A27" s="6"/>
      <c r="AE27" s="14"/>
      <c r="AG27" s="6" t="e" cm="1">
        <f t="array" ref="AG27">+_xlfn.IFS(F27="beverage_coolers","Attribute + Formel anpassen auf 8 Jahre",F27="ice_cream_freezers","Attribute + Formel anpassen auf 8 Jahre",F27&lt;&gt;0,ROUND(N27*15*0.3,0))</f>
        <v>#N/A</v>
      </c>
      <c r="AI27" s="6" t="e">
        <f>+INDEX(Help!$D:$D,MATCH(Input!$F27,Help!$A:$A,0))</f>
        <v>#N/A</v>
      </c>
      <c r="AJ27" s="6">
        <f t="shared" si="4"/>
        <v>0</v>
      </c>
      <c r="AK27" s="6">
        <f t="shared" si="4"/>
        <v>0</v>
      </c>
      <c r="AL27" s="6">
        <f t="shared" si="4"/>
        <v>0</v>
      </c>
      <c r="AM27" s="6" t="s">
        <v>122</v>
      </c>
      <c r="AN27" s="6" t="s">
        <v>123</v>
      </c>
      <c r="AO27" s="6" t="s">
        <v>124</v>
      </c>
      <c r="AP27" s="6">
        <f t="shared" si="5"/>
        <v>0</v>
      </c>
      <c r="AQ27" s="6">
        <f t="shared" si="5"/>
        <v>0</v>
      </c>
      <c r="AR27" s="6">
        <f t="shared" si="5"/>
        <v>0</v>
      </c>
      <c r="AS27" s="6">
        <f t="shared" si="6"/>
        <v>0</v>
      </c>
      <c r="AT27" s="6">
        <f t="shared" si="6"/>
        <v>0</v>
      </c>
      <c r="AU27" s="6">
        <f t="shared" si="6"/>
        <v>0</v>
      </c>
      <c r="AV27" s="6"/>
      <c r="AW27" s="6"/>
      <c r="AX27" s="6"/>
      <c r="AY27" s="6" t="str">
        <f t="shared" si="7"/>
        <v>bus_refrigerators_disp</v>
      </c>
      <c r="AZ27" s="6" t="str">
        <f t="shared" si="3"/>
        <v>bus_refrigerators_disp</v>
      </c>
      <c r="BA27">
        <v>99</v>
      </c>
      <c r="BB27" s="13"/>
      <c r="BE27" s="12" t="str">
        <f t="shared" si="8"/>
        <v>&lt;a href="" target="_blank"&gt;EU Database&lt;/a&gt;</v>
      </c>
      <c r="BF27">
        <v>1</v>
      </c>
    </row>
    <row r="28" spans="1:58">
      <c r="A28" s="6"/>
      <c r="AE28" s="14"/>
      <c r="AG28" s="6" t="e" cm="1">
        <f t="array" ref="AG28">+_xlfn.IFS(F28="beverage_coolers","Attribute + Formel anpassen auf 8 Jahre",F28="ice_cream_freezers","Attribute + Formel anpassen auf 8 Jahre",F28&lt;&gt;0,ROUND(N28*15*0.3,0))</f>
        <v>#N/A</v>
      </c>
      <c r="AI28" s="6" t="e">
        <f>+INDEX(Help!$D:$D,MATCH(Input!$F28,Help!$A:$A,0))</f>
        <v>#N/A</v>
      </c>
      <c r="AJ28" s="6">
        <f t="shared" si="4"/>
        <v>0</v>
      </c>
      <c r="AK28" s="6">
        <f t="shared" si="4"/>
        <v>0</v>
      </c>
      <c r="AL28" s="6">
        <f t="shared" si="4"/>
        <v>0</v>
      </c>
      <c r="AM28" s="6" t="s">
        <v>122</v>
      </c>
      <c r="AN28" s="6" t="s">
        <v>123</v>
      </c>
      <c r="AO28" s="6" t="s">
        <v>124</v>
      </c>
      <c r="AP28" s="6">
        <f t="shared" si="5"/>
        <v>0</v>
      </c>
      <c r="AQ28" s="6">
        <f t="shared" si="5"/>
        <v>0</v>
      </c>
      <c r="AR28" s="6">
        <f t="shared" si="5"/>
        <v>0</v>
      </c>
      <c r="AS28" s="6">
        <f t="shared" si="6"/>
        <v>0</v>
      </c>
      <c r="AT28" s="6">
        <f t="shared" si="6"/>
        <v>0</v>
      </c>
      <c r="AU28" s="6">
        <f t="shared" si="6"/>
        <v>0</v>
      </c>
      <c r="AV28" s="6"/>
      <c r="AW28" s="6"/>
      <c r="AX28" s="6"/>
      <c r="AY28" s="6" t="str">
        <f t="shared" si="7"/>
        <v>bus_refrigerators_disp</v>
      </c>
      <c r="AZ28" s="6" t="str">
        <f t="shared" si="3"/>
        <v>bus_refrigerators_disp</v>
      </c>
      <c r="BA28">
        <v>99</v>
      </c>
      <c r="BB28" s="13"/>
      <c r="BE28" s="12" t="str">
        <f t="shared" si="8"/>
        <v>&lt;a href="" target="_blank"&gt;EU Database&lt;/a&gt;</v>
      </c>
      <c r="BF28">
        <v>1</v>
      </c>
    </row>
    <row r="29" spans="1:58">
      <c r="A29" s="6"/>
      <c r="AE29" s="14"/>
      <c r="AG29" s="6" t="e" cm="1">
        <f t="array" ref="AG29">+_xlfn.IFS(F29="beverage_coolers","Attribute + Formel anpassen auf 8 Jahre",F29="ice_cream_freezers","Attribute + Formel anpassen auf 8 Jahre",F29&lt;&gt;0,ROUND(N29*15*0.3,0))</f>
        <v>#N/A</v>
      </c>
      <c r="AI29" s="6" t="e">
        <f>+INDEX(Help!$D:$D,MATCH(Input!$F29,Help!$A:$A,0))</f>
        <v>#N/A</v>
      </c>
      <c r="AJ29" s="6">
        <f t="shared" si="4"/>
        <v>0</v>
      </c>
      <c r="AK29" s="6">
        <f t="shared" si="4"/>
        <v>0</v>
      </c>
      <c r="AL29" s="6">
        <f t="shared" si="4"/>
        <v>0</v>
      </c>
      <c r="AM29" s="6" t="s">
        <v>122</v>
      </c>
      <c r="AN29" s="6" t="s">
        <v>123</v>
      </c>
      <c r="AO29" s="6" t="s">
        <v>124</v>
      </c>
      <c r="AP29" s="6">
        <f t="shared" si="5"/>
        <v>0</v>
      </c>
      <c r="AQ29" s="6">
        <f t="shared" si="5"/>
        <v>0</v>
      </c>
      <c r="AR29" s="6">
        <f t="shared" si="5"/>
        <v>0</v>
      </c>
      <c r="AS29" s="6">
        <f t="shared" si="6"/>
        <v>0</v>
      </c>
      <c r="AT29" s="6">
        <f t="shared" si="6"/>
        <v>0</v>
      </c>
      <c r="AU29" s="6">
        <f t="shared" si="6"/>
        <v>0</v>
      </c>
      <c r="AV29" s="6"/>
      <c r="AW29" s="6"/>
      <c r="AX29" s="6"/>
      <c r="AY29" s="6" t="str">
        <f t="shared" si="7"/>
        <v>bus_refrigerators_disp</v>
      </c>
      <c r="AZ29" s="6" t="str">
        <f t="shared" si="3"/>
        <v>bus_refrigerators_disp</v>
      </c>
      <c r="BA29">
        <v>99</v>
      </c>
      <c r="BB29" s="13"/>
      <c r="BE29" s="12" t="str">
        <f t="shared" si="8"/>
        <v>&lt;a href="" target="_blank"&gt;EU Database&lt;/a&gt;</v>
      </c>
      <c r="BF29">
        <v>1</v>
      </c>
    </row>
    <row r="30" spans="1:58">
      <c r="A30" s="6"/>
      <c r="AE30" s="14"/>
      <c r="AG30" s="6" t="e" cm="1">
        <f t="array" ref="AG30">+_xlfn.IFS(F30="beverage_coolers","Attribute + Formel anpassen auf 8 Jahre",F30="ice_cream_freezers","Attribute + Formel anpassen auf 8 Jahre",F30&lt;&gt;0,ROUND(N30*15*0.3,0))</f>
        <v>#N/A</v>
      </c>
      <c r="AI30" s="6" t="e">
        <f>+INDEX(Help!$D:$D,MATCH(Input!$F30,Help!$A:$A,0))</f>
        <v>#N/A</v>
      </c>
      <c r="AJ30" s="6">
        <f t="shared" si="4"/>
        <v>0</v>
      </c>
      <c r="AK30" s="6">
        <f t="shared" si="4"/>
        <v>0</v>
      </c>
      <c r="AL30" s="6">
        <f t="shared" si="4"/>
        <v>0</v>
      </c>
      <c r="AM30" s="6" t="s">
        <v>122</v>
      </c>
      <c r="AN30" s="6" t="s">
        <v>123</v>
      </c>
      <c r="AO30" s="6" t="s">
        <v>124</v>
      </c>
      <c r="AP30" s="6">
        <f t="shared" si="5"/>
        <v>0</v>
      </c>
      <c r="AQ30" s="6">
        <f t="shared" si="5"/>
        <v>0</v>
      </c>
      <c r="AR30" s="6">
        <f t="shared" si="5"/>
        <v>0</v>
      </c>
      <c r="AS30" s="6">
        <f t="shared" si="6"/>
        <v>0</v>
      </c>
      <c r="AT30" s="6">
        <f t="shared" si="6"/>
        <v>0</v>
      </c>
      <c r="AU30" s="6">
        <f t="shared" si="6"/>
        <v>0</v>
      </c>
      <c r="AV30" s="6"/>
      <c r="AW30" s="6"/>
      <c r="AX30" s="6"/>
      <c r="AY30" s="6" t="str">
        <f t="shared" si="7"/>
        <v>bus_refrigerators_disp</v>
      </c>
      <c r="AZ30" s="6" t="str">
        <f t="shared" si="3"/>
        <v>bus_refrigerators_disp</v>
      </c>
      <c r="BA30">
        <v>99</v>
      </c>
      <c r="BB30" s="13"/>
      <c r="BE30" s="12" t="str">
        <f t="shared" si="8"/>
        <v>&lt;a href="" target="_blank"&gt;EU Database&lt;/a&gt;</v>
      </c>
      <c r="BF30">
        <v>1</v>
      </c>
    </row>
    <row r="31" spans="1:58">
      <c r="AE31" s="14"/>
    </row>
    <row r="32" spans="1:58">
      <c r="AE32" s="14"/>
    </row>
    <row r="33" spans="31:31">
      <c r="AE33" s="14"/>
    </row>
    <row r="34" spans="31:31">
      <c r="AE34" s="14"/>
    </row>
    <row r="35" spans="31:31">
      <c r="AE35" s="14"/>
    </row>
    <row r="36" spans="31:31">
      <c r="AE36" s="14"/>
    </row>
    <row r="37" spans="31:31">
      <c r="AE37" s="14"/>
    </row>
    <row r="38" spans="31:31">
      <c r="AE38" s="14"/>
    </row>
    <row r="39" spans="31:31">
      <c r="AE39" s="14"/>
    </row>
    <row r="40" spans="31:31">
      <c r="AE40" s="14"/>
    </row>
  </sheetData>
  <conditionalFormatting sqref="AG6:AG30">
    <cfRule type="expression" dxfId="2" priority="2">
      <formula>F6="ice_cream_freezers"</formula>
    </cfRule>
    <cfRule type="expression" dxfId="1" priority="3">
      <formula>F6="beverage_coolers"</formula>
    </cfRule>
  </conditionalFormatting>
  <conditionalFormatting sqref="AY6:AY30">
    <cfRule type="expression" dxfId="0" priority="1">
      <formula>F6="gelato_scooping_cabinets"</formula>
    </cfRule>
  </conditionalFormatting>
  <dataValidations count="9">
    <dataValidation allowBlank="1" showInputMessage="1" showErrorMessage="1" promptTitle="VS Variable Speed" prompt="Variable Speed Compressor" sqref="W5" xr:uid="{2146DB56-4D97-4AF5-AF31-48418D29774F}"/>
    <dataValidation allowBlank="1" showInputMessage="1" showErrorMessage="1" promptTitle="VS Variable Speed" prompt="Variable Speed Kompressor" sqref="W4" xr:uid="{7B7F4AFB-641C-4937-BB03-18CAC2ADB70F}"/>
    <dataValidation allowBlank="1" showErrorMessage="1" sqref="AD5" xr:uid="{1CCC5DD0-8D15-47C7-8BB1-640C4F8F085B}"/>
    <dataValidation allowBlank="1" showInputMessage="1" showErrorMessage="1" promptTitle="Fields for internal use" prompt="Fields for internal use" sqref="A3:A30" xr:uid="{59A037F2-ED80-4974-9E33-D74C620E735E}"/>
    <dataValidation allowBlank="1" showInputMessage="1" showErrorMessage="1" promptTitle="in grams / in Gramm" sqref="T36:T49" xr:uid="{DBF3EF7D-E49F-4266-86CF-D45B7D767376}"/>
    <dataValidation allowBlank="1" showInputMessage="1" showErrorMessage="1" promptTitle="in grams / in Gramm" prompt="(g)" sqref="T6:T35" xr:uid="{5CEF12E6-D095-4051-A85E-4023C977C6F8}"/>
    <dataValidation allowBlank="1" showInputMessage="1" showErrorMessage="1" promptTitle="Refrigerant type" prompt="for example: R290" sqref="S5" xr:uid="{297AF609-AC92-408A-A084-8CD105365DBD}"/>
    <dataValidation allowBlank="1" showInputMessage="1" showErrorMessage="1" promptTitle="Refrigerant charge" prompt="in grams (g)" sqref="T5" xr:uid="{272F32D4-5D09-466E-BFD3-9E8F570AC5E8}"/>
    <dataValidation allowBlank="1" showInputMessage="1" promptTitle="Kältemittelmenge" prompt="in Gramm (g)" sqref="T4" xr:uid="{032C1EDA-008C-4272-B682-3476F991EB1D}"/>
  </dataValidations>
  <hyperlinks>
    <hyperlink ref="D1" r:id="rId1" xr:uid="{B3E0FB4B-F77C-45FF-94CC-F38A2E85DC95}"/>
    <hyperlink ref="D2" r:id="rId2" xr:uid="{1417FA94-F2A9-453F-BF5E-5490ED7EE81E}"/>
  </hyperlinks>
  <pageMargins left="0.75" right="0.75" top="1" bottom="1" header="0.5" footer="0.5"/>
  <pageSetup paperSize="9" orientation="portrait" horizontalDpi="4294967292" verticalDpi="429496729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0000000}">
          <x14:formula1>
            <xm:f>Help!$A$2:$A$12</xm:f>
          </x14:formula1>
          <xm:sqref>F6:F30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1" tint="0.34998626667073579"/>
  </sheetPr>
  <dimension ref="A1:G20"/>
  <sheetViews>
    <sheetView showGridLines="0" zoomScale="70" zoomScaleNormal="70" workbookViewId="0">
      <selection activeCell="B14" sqref="B14"/>
    </sheetView>
  </sheetViews>
  <sheetFormatPr defaultColWidth="10.92578125" defaultRowHeight="18.5"/>
  <cols>
    <col min="1" max="1" width="36.2109375" bestFit="1" customWidth="1"/>
    <col min="2" max="2" width="36.2109375" customWidth="1"/>
    <col min="3" max="3" width="36.7109375" bestFit="1" customWidth="1"/>
    <col min="4" max="4" width="18" customWidth="1"/>
    <col min="5" max="5" width="20.5703125" customWidth="1"/>
  </cols>
  <sheetData>
    <row r="1" spans="1:7">
      <c r="A1" s="19" t="s">
        <v>138</v>
      </c>
      <c r="B1" s="17" t="s">
        <v>136</v>
      </c>
      <c r="C1" s="17" t="s">
        <v>3</v>
      </c>
      <c r="D1" s="22" t="s">
        <v>139</v>
      </c>
      <c r="E1" s="22"/>
      <c r="F1" s="25" t="s">
        <v>42</v>
      </c>
      <c r="G1" s="25" t="s">
        <v>43</v>
      </c>
    </row>
    <row r="2" spans="1:7">
      <c r="A2" s="18" t="s">
        <v>56</v>
      </c>
      <c r="B2" s="18" t="s">
        <v>155</v>
      </c>
      <c r="C2" s="18" t="s">
        <v>140</v>
      </c>
      <c r="D2" s="20">
        <v>125</v>
      </c>
      <c r="E2" s="21" t="s">
        <v>159</v>
      </c>
      <c r="F2" s="23">
        <v>1</v>
      </c>
      <c r="G2" s="24">
        <v>1.2999999999999999E-2</v>
      </c>
    </row>
    <row r="3" spans="1:7">
      <c r="A3" s="18" t="s">
        <v>57</v>
      </c>
      <c r="B3" s="18" t="s">
        <v>156</v>
      </c>
      <c r="C3" s="18" t="s">
        <v>141</v>
      </c>
      <c r="D3" s="20">
        <v>75</v>
      </c>
      <c r="E3" s="21" t="s">
        <v>159</v>
      </c>
      <c r="F3" s="23">
        <v>1</v>
      </c>
      <c r="G3" s="24">
        <v>8.9999999999999993E-3</v>
      </c>
    </row>
    <row r="4" spans="1:7">
      <c r="A4" s="18" t="s">
        <v>165</v>
      </c>
      <c r="B4" s="18" t="s">
        <v>175</v>
      </c>
      <c r="C4" s="18" t="s">
        <v>174</v>
      </c>
      <c r="D4" s="20">
        <v>500</v>
      </c>
      <c r="E4" s="21" t="s">
        <v>159</v>
      </c>
      <c r="F4" s="23"/>
      <c r="G4" s="24"/>
    </row>
    <row r="5" spans="1:7">
      <c r="A5" s="18" t="s">
        <v>58</v>
      </c>
      <c r="B5" s="18" t="s">
        <v>157</v>
      </c>
      <c r="C5" s="18" t="s">
        <v>143</v>
      </c>
      <c r="D5" s="20">
        <v>500</v>
      </c>
      <c r="E5" s="21" t="s">
        <v>159</v>
      </c>
      <c r="F5" s="23">
        <v>4.2</v>
      </c>
      <c r="G5" s="24">
        <v>9.8000000000000007</v>
      </c>
    </row>
    <row r="6" spans="1:7">
      <c r="A6" s="18" t="s">
        <v>92</v>
      </c>
      <c r="B6" s="18" t="s">
        <v>158</v>
      </c>
      <c r="C6" s="18" t="s">
        <v>142</v>
      </c>
      <c r="D6" s="20">
        <v>500</v>
      </c>
      <c r="E6" s="21" t="s">
        <v>159</v>
      </c>
      <c r="F6" s="23">
        <v>4.2</v>
      </c>
      <c r="G6" s="24">
        <v>9.8000000000000007</v>
      </c>
    </row>
    <row r="7" spans="1:7">
      <c r="A7" s="18" t="s">
        <v>108</v>
      </c>
      <c r="B7" s="18" t="s">
        <v>150</v>
      </c>
      <c r="C7" s="18" t="s">
        <v>144</v>
      </c>
      <c r="D7" s="20">
        <v>400</v>
      </c>
      <c r="E7" s="21" t="s">
        <v>159</v>
      </c>
      <c r="F7" s="24">
        <v>3.7</v>
      </c>
      <c r="G7" s="24">
        <v>3.5</v>
      </c>
    </row>
    <row r="8" spans="1:7">
      <c r="A8" s="18" t="s">
        <v>132</v>
      </c>
      <c r="B8" s="18" t="s">
        <v>149</v>
      </c>
      <c r="C8" s="18" t="s">
        <v>137</v>
      </c>
      <c r="D8" s="20">
        <v>650</v>
      </c>
      <c r="E8" s="21" t="s">
        <v>159</v>
      </c>
      <c r="F8" s="23">
        <v>8.5</v>
      </c>
      <c r="G8" s="24">
        <v>19.100000000000001</v>
      </c>
    </row>
    <row r="9" spans="1:7">
      <c r="A9" s="18" t="s">
        <v>93</v>
      </c>
      <c r="B9" s="18" t="s">
        <v>147</v>
      </c>
      <c r="C9" s="18" t="s">
        <v>145</v>
      </c>
      <c r="D9" s="20">
        <v>1000</v>
      </c>
      <c r="E9" s="21" t="s">
        <v>159</v>
      </c>
      <c r="F9" s="23">
        <v>8.5</v>
      </c>
      <c r="G9" s="24">
        <v>19.100000000000001</v>
      </c>
    </row>
    <row r="10" spans="1:7">
      <c r="A10" s="18" t="s">
        <v>94</v>
      </c>
      <c r="B10" s="18" t="s">
        <v>148</v>
      </c>
      <c r="C10" s="18" t="s">
        <v>146</v>
      </c>
      <c r="D10" s="20">
        <v>1500</v>
      </c>
      <c r="E10" s="21" t="s">
        <v>159</v>
      </c>
      <c r="F10" s="23">
        <v>8.5</v>
      </c>
      <c r="G10" s="24">
        <v>19.100000000000001</v>
      </c>
    </row>
    <row r="11" spans="1:7">
      <c r="A11" s="18" t="s">
        <v>59</v>
      </c>
      <c r="B11" s="18" t="s">
        <v>152</v>
      </c>
      <c r="C11" s="18" t="s">
        <v>154</v>
      </c>
      <c r="D11" s="20">
        <v>700</v>
      </c>
      <c r="E11" s="21" t="s">
        <v>159</v>
      </c>
      <c r="F11" s="24">
        <v>9.1</v>
      </c>
      <c r="G11" s="24">
        <v>9.1</v>
      </c>
    </row>
    <row r="12" spans="1:7">
      <c r="A12" s="18" t="s">
        <v>113</v>
      </c>
      <c r="B12" s="18" t="s">
        <v>151</v>
      </c>
      <c r="C12" s="18" t="s">
        <v>153</v>
      </c>
      <c r="D12" s="20">
        <v>400</v>
      </c>
      <c r="E12" s="21" t="s">
        <v>159</v>
      </c>
      <c r="F12" s="24">
        <v>9.1</v>
      </c>
      <c r="G12" s="24">
        <v>9.1</v>
      </c>
    </row>
    <row r="15" spans="1:7">
      <c r="A15" s="15" t="s">
        <v>133</v>
      </c>
    </row>
    <row r="16" spans="1:7">
      <c r="A16" s="16" t="s">
        <v>134</v>
      </c>
    </row>
    <row r="17" spans="1:1">
      <c r="A17" s="16" t="s">
        <v>135</v>
      </c>
    </row>
    <row r="19" spans="1:1">
      <c r="A19" s="26" t="s">
        <v>160</v>
      </c>
    </row>
    <row r="20" spans="1:1">
      <c r="A20" s="27" t="s">
        <v>122</v>
      </c>
    </row>
  </sheetData>
  <sortState xmlns:xlrd2="http://schemas.microsoft.com/office/spreadsheetml/2017/richdata2" ref="A2:A12">
    <sortCondition ref="A2:A12"/>
  </sortState>
  <hyperlinks>
    <hyperlink ref="A20" r:id="rId1" xr:uid="{B055E49D-5034-4978-B803-D14BEE65ECAC}"/>
  </hyperlinks>
  <pageMargins left="0.75" right="0.75" top="1" bottom="1" header="0.5" footer="0.5"/>
  <pageSetup paperSize="9" orientation="portrait" horizontalDpi="4294967292" verticalDpi="429496729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Input</vt:lpstr>
      <vt:lpstr>Help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Eva Geilinger</dc:creator>
  <cp:lastModifiedBy>Steffen Hepp</cp:lastModifiedBy>
  <dcterms:created xsi:type="dcterms:W3CDTF">2016-07-21T12:47:48Z</dcterms:created>
  <dcterms:modified xsi:type="dcterms:W3CDTF">2025-10-21T11:41:59Z</dcterms:modified>
</cp:coreProperties>
</file>