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ikehepp/Documents/02 Gewerbekälte/2 Lagerkühlgeräte/"/>
    </mc:Choice>
  </mc:AlternateContent>
  <xr:revisionPtr revIDLastSave="0" documentId="13_ncr:1_{DDC11F66-9E89-B74C-B02C-1B936EE0D970}" xr6:coauthVersionLast="36" xr6:coauthVersionMax="36" xr10:uidLastSave="{00000000-0000-0000-0000-000000000000}"/>
  <bookViews>
    <workbookView xWindow="-200" yWindow="-16280" windowWidth="26440" windowHeight="16280" tabRatio="500" xr2:uid="{00000000-000D-0000-FFFF-FFFF00000000}"/>
  </bookViews>
  <sheets>
    <sheet name="TOPTEN CHECK" sheetId="4" r:id="rId1"/>
    <sheet name="Languages" sheetId="7" state="hidden" r:id="rId2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6" i="4" l="1"/>
  <c r="Q27" i="4"/>
  <c r="Q12" i="4"/>
  <c r="O12" i="4"/>
  <c r="M12" i="4"/>
  <c r="K12" i="4"/>
  <c r="I12" i="4"/>
  <c r="G12" i="4"/>
  <c r="E12" i="4"/>
  <c r="E10" i="4"/>
  <c r="E26" i="4"/>
  <c r="E27" i="4"/>
  <c r="G26" i="4"/>
  <c r="G27" i="4"/>
  <c r="I26" i="4"/>
  <c r="I27" i="4"/>
  <c r="K26" i="4"/>
  <c r="K27" i="4"/>
  <c r="O26" i="4"/>
  <c r="O27" i="4"/>
  <c r="M26" i="4"/>
  <c r="M27" i="4"/>
  <c r="I11" i="4"/>
  <c r="B36" i="4"/>
  <c r="B8" i="4"/>
  <c r="O11" i="4"/>
  <c r="B6" i="4"/>
  <c r="B4" i="4"/>
  <c r="C21" i="4"/>
  <c r="C20" i="4"/>
  <c r="C18" i="4"/>
  <c r="C17" i="4"/>
  <c r="C15" i="4"/>
  <c r="C14" i="4"/>
  <c r="M28" i="4" l="1"/>
  <c r="Q28" i="4"/>
  <c r="K28" i="4"/>
  <c r="E28" i="4"/>
  <c r="E21" i="4" s="1"/>
  <c r="E20" i="4"/>
  <c r="O28" i="4"/>
  <c r="G28" i="4"/>
  <c r="I28" i="4"/>
  <c r="M20" i="4" l="1"/>
  <c r="M21" i="4"/>
  <c r="Q21" i="4"/>
  <c r="Q20" i="4"/>
  <c r="K20" i="4"/>
  <c r="K21" i="4"/>
  <c r="O21" i="4"/>
  <c r="O20" i="4"/>
  <c r="G21" i="4"/>
  <c r="G20" i="4"/>
  <c r="I20" i="4"/>
  <c r="I21" i="4"/>
</calcChain>
</file>

<file path=xl/sharedStrings.xml><?xml version="1.0" encoding="utf-8"?>
<sst xmlns="http://schemas.openxmlformats.org/spreadsheetml/2006/main" count="273" uniqueCount="256">
  <si>
    <t>Model</t>
  </si>
  <si>
    <t>Brand</t>
  </si>
  <si>
    <t>Total Display Area (m2)</t>
  </si>
  <si>
    <t>Net Volume (L)</t>
  </si>
  <si>
    <t>Energy Consumption (kWh/24h)</t>
  </si>
  <si>
    <t>Annual Energy Consumption (AEC)</t>
  </si>
  <si>
    <t>Standard Annual Energy Consumption (SAEC)</t>
  </si>
  <si>
    <t>BEVERAGE COOLERS</t>
  </si>
  <si>
    <t>3 (25°C, 60% RH)</t>
  </si>
  <si>
    <t>4 (30°C, 55% RH)</t>
  </si>
  <si>
    <t>Value for M</t>
  </si>
  <si>
    <t>Value for N</t>
  </si>
  <si>
    <t>Correction Factor for Climate Class</t>
  </si>
  <si>
    <t>ICE CREAM FREEZERS</t>
  </si>
  <si>
    <t>Energy Efficiency Index (EEI = AEC/SAEC*100)</t>
  </si>
  <si>
    <t>Topten.eu</t>
  </si>
  <si>
    <t>Max. EEI for Topten.eu</t>
  </si>
  <si>
    <t>CHECK IF A PRODUCT MEETS THE TOPTEN SELECTION CRITERIA</t>
  </si>
  <si>
    <t>English</t>
  </si>
  <si>
    <t>Deutsch</t>
  </si>
  <si>
    <t>Français</t>
  </si>
  <si>
    <t>Italiano</t>
  </si>
  <si>
    <t>Português</t>
  </si>
  <si>
    <t>Svenska</t>
  </si>
  <si>
    <t>čeština</t>
  </si>
  <si>
    <t>Rebates in Switzerland</t>
  </si>
  <si>
    <t>Climate Class during energy consumption test</t>
  </si>
  <si>
    <t>Climate Class during energy consumption test:</t>
  </si>
  <si>
    <t>Correction Factor for Climate Class:</t>
  </si>
  <si>
    <t>2. ENERGY EFFICIENCY : depending on type, fill in the blue fields below</t>
  </si>
  <si>
    <t>Max. EEI for Rebates in Switzerland</t>
  </si>
  <si>
    <t>Berechtigt für Förderbeiträge in der Schweiz</t>
  </si>
  <si>
    <t>Topten Europa</t>
  </si>
  <si>
    <t>Marke</t>
  </si>
  <si>
    <t>Modell</t>
  </si>
  <si>
    <t>Warenpräsentationsfläche (m2)</t>
  </si>
  <si>
    <t>Nutzinhalt (L)</t>
  </si>
  <si>
    <t>Energieverbrauch (kWh/24h)</t>
  </si>
  <si>
    <t>Klimaklasse für Energieverbrauchstest</t>
  </si>
  <si>
    <t>Getränke-Kühler</t>
  </si>
  <si>
    <t>Eiscreme-Truhen</t>
  </si>
  <si>
    <t>Kühlregale</t>
  </si>
  <si>
    <t>Kühltruhen</t>
  </si>
  <si>
    <t>Tiefkühl- und Universaltruhen</t>
  </si>
  <si>
    <t>Lager-Kühlgeräte Unterbau</t>
  </si>
  <si>
    <t>Lager-Kühlschränke 1-türig</t>
  </si>
  <si>
    <t>Lager-Kühlschränke 2-türig</t>
  </si>
  <si>
    <t>Lager-Tiefkühlgeräte Unterbau</t>
  </si>
  <si>
    <t>Lager-Tiefkühlschränke 1-türig</t>
  </si>
  <si>
    <t>Lager-Tiefkühlschränke 2-türig</t>
  </si>
  <si>
    <t>2. ENERGIEEFFIZIENZ : Bitte die blauen Felder für den zutreffenden Gerätetyp ausfüllen</t>
  </si>
  <si>
    <t>Testen Sie ob ein Produkt die Topten Auswahlkriterien erfüllt</t>
  </si>
  <si>
    <t>Lager-Kühl-Tiefkühlschränke</t>
  </si>
  <si>
    <t>CHILLED</t>
  </si>
  <si>
    <t>FROZEN</t>
  </si>
  <si>
    <t>DISPLAY</t>
  </si>
  <si>
    <t>Verkaufskühlmöbel</t>
  </si>
  <si>
    <t>STORAGE</t>
  </si>
  <si>
    <t>Lagerkühlmöbel</t>
  </si>
  <si>
    <t>Kühl</t>
  </si>
  <si>
    <t>Tiefkühl</t>
  </si>
  <si>
    <t>VENDING MACHINES</t>
  </si>
  <si>
    <t>WINE COOLERS</t>
  </si>
  <si>
    <t>MINIBARS</t>
  </si>
  <si>
    <t>Verkaufsautomaten</t>
  </si>
  <si>
    <t>Weinkühler</t>
  </si>
  <si>
    <t>Minibars</t>
  </si>
  <si>
    <t>Yes</t>
  </si>
  <si>
    <t>No</t>
  </si>
  <si>
    <t>Ja</t>
  </si>
  <si>
    <t>Nein</t>
  </si>
  <si>
    <t>Zjistěte, jestli výrobek splňuje kritéria Topten</t>
  </si>
  <si>
    <t>2) Energetická účinnost: podle typu výrobku, vyplňte modré oblasti</t>
  </si>
  <si>
    <t>Značka</t>
  </si>
  <si>
    <t>Celková výstavní plocha (m2)</t>
  </si>
  <si>
    <t>Čistý objem (l)</t>
  </si>
  <si>
    <t>Spotřeba energie (kWh/24h)</t>
  </si>
  <si>
    <t xml:space="preserve">Klimatická třída pro test spotřeby energie </t>
  </si>
  <si>
    <t>Slevové programy</t>
  </si>
  <si>
    <t>Zobrazení</t>
  </si>
  <si>
    <t xml:space="preserve">Užitný prostor </t>
  </si>
  <si>
    <t>Chlazení</t>
  </si>
  <si>
    <t>Mražení</t>
  </si>
  <si>
    <t>Chlazení nápojů</t>
  </si>
  <si>
    <t>Mrazničky pro zmrzlinu</t>
  </si>
  <si>
    <t xml:space="preserve">Regálové chladničky </t>
  </si>
  <si>
    <t xml:space="preserve">Truhlicové chladničky </t>
  </si>
  <si>
    <t xml:space="preserve">Truhlicové mrazáky </t>
  </si>
  <si>
    <t xml:space="preserve">Pultové chladničky </t>
  </si>
  <si>
    <t>Chladničky 1-dvéřové</t>
  </si>
  <si>
    <t>Chladničky 2-dvéřové</t>
  </si>
  <si>
    <t xml:space="preserve">Pultové mrazničky </t>
  </si>
  <si>
    <t>Mrazničky 1-dvéřové</t>
  </si>
  <si>
    <t>Mrazničky 2-dvéřové</t>
  </si>
  <si>
    <t xml:space="preserve">Kombinované chladničky s mrazničkou </t>
  </si>
  <si>
    <t xml:space="preserve">Prodejní automaty </t>
  </si>
  <si>
    <t>Vinotéky</t>
  </si>
  <si>
    <t>Minibary</t>
  </si>
  <si>
    <t>Ano</t>
  </si>
  <si>
    <t>Ne</t>
  </si>
  <si>
    <t>Controllare se il prodotto rispetta i criteri di selezione TOPTEN</t>
  </si>
  <si>
    <t>2. EFFICIENZA ENERGETICA : in funzione del tipo, riempire le celle blu sotto</t>
  </si>
  <si>
    <t>Marca</t>
  </si>
  <si>
    <t>Modello</t>
  </si>
  <si>
    <t>Superficie di vendita (m2)</t>
  </si>
  <si>
    <t>Volume netto (L)</t>
  </si>
  <si>
    <t>Consumo energetico (kWh/24h)</t>
  </si>
  <si>
    <t>Classe climatica per test di consumo energetico</t>
  </si>
  <si>
    <t>Utilizzato per campagna di incentivi in Svizzera</t>
  </si>
  <si>
    <t>Frigoriferi espositori</t>
  </si>
  <si>
    <t>Armadio frigorifero o congelatore</t>
  </si>
  <si>
    <t>Raffreddati</t>
  </si>
  <si>
    <t>Congelati</t>
  </si>
  <si>
    <t>Frigoriferi con porta in vetro</t>
  </si>
  <si>
    <t>Cassoni per gelati</t>
  </si>
  <si>
    <t>Congelatori a isola (TN)</t>
  </si>
  <si>
    <t>Armadio frigorigero orizzontale</t>
  </si>
  <si>
    <t>Armadio frigorifero a 1 porta</t>
  </si>
  <si>
    <t>Armadio frigorifero a 2 porte</t>
  </si>
  <si>
    <t>Armadio congelatore orizzontale</t>
  </si>
  <si>
    <t>Armadio congelatore a 1 porta</t>
  </si>
  <si>
    <t>Armadio congelatore a 2 porte</t>
  </si>
  <si>
    <t>Armadio frigo-congelatore</t>
  </si>
  <si>
    <t>Distributori automatici refrigerati</t>
  </si>
  <si>
    <t>Cantinette per il vino</t>
  </si>
  <si>
    <t>Minibar</t>
  </si>
  <si>
    <t>Si</t>
  </si>
  <si>
    <t>Verifique se o produto respeita os critérios de seleção do Topten</t>
  </si>
  <si>
    <t>2. Eficiência energética: em função da tipologia, preencha em baixo os campos a azul</t>
  </si>
  <si>
    <t>Nota: A atual versão dos critérios de seleção e este ficheiro excel podem ser encontrados em www.topten.pt</t>
  </si>
  <si>
    <t>Modelo</t>
  </si>
  <si>
    <t>Área de exposição total (m2)</t>
  </si>
  <si>
    <t>Volume útil (l)</t>
  </si>
  <si>
    <t>Consumo de energia (kWh/24h)</t>
  </si>
  <si>
    <t>Campanhas de descontos na Suíça</t>
  </si>
  <si>
    <t>Exposição</t>
  </si>
  <si>
    <t>Armazenagem</t>
  </si>
  <si>
    <t>Refrigeração</t>
  </si>
  <si>
    <t>Congelação</t>
  </si>
  <si>
    <t>Refrigeração de bebidas</t>
  </si>
  <si>
    <t>Arcas para gelados</t>
  </si>
  <si>
    <t>Expositores verticais (refrigeração)</t>
  </si>
  <si>
    <t>Expositores horizontais (refrigeração)</t>
  </si>
  <si>
    <t>Expositores horizontais (congelação), "Arcas para supermercados"</t>
  </si>
  <si>
    <t>Bancada de refrigeração</t>
  </si>
  <si>
    <t>Armário de refrigeração 1 Porta</t>
  </si>
  <si>
    <t>Armário de refrigeração 2 Portas</t>
  </si>
  <si>
    <t>Bancada de congelação</t>
  </si>
  <si>
    <t>Armário de congelação 1 Porta</t>
  </si>
  <si>
    <t>Armário de congelação 2 Portas</t>
  </si>
  <si>
    <t>Armário de refrigeração e congelação</t>
  </si>
  <si>
    <t>Máquinas de venda automática</t>
  </si>
  <si>
    <t>Refrigeração de vinhos</t>
  </si>
  <si>
    <t>Minibares</t>
  </si>
  <si>
    <t>Sim</t>
  </si>
  <si>
    <t>Não</t>
  </si>
  <si>
    <t>Testa om en produkt klarar kriterierna för Top Ten</t>
  </si>
  <si>
    <t>2. ENERGIEFFEKTIVITET : Fyll i de blåa fälten nedan beroende av typ</t>
  </si>
  <si>
    <t>Märke</t>
  </si>
  <si>
    <t>Exponeringsyta (m2)</t>
  </si>
  <si>
    <t>Volym (L)</t>
  </si>
  <si>
    <t>Energianvändning (kWh/24h)</t>
  </si>
  <si>
    <t>Klimatklass under energianvändningstest</t>
  </si>
  <si>
    <t>Prisreducering i Schweiz</t>
  </si>
  <si>
    <t>Lagring</t>
  </si>
  <si>
    <t>Förvaring</t>
  </si>
  <si>
    <t>Nedkyld</t>
  </si>
  <si>
    <t>Fryst</t>
  </si>
  <si>
    <t>Dryckeskylar</t>
  </si>
  <si>
    <t>Glassfrysar</t>
  </si>
  <si>
    <t>Vertikal kyldisk</t>
  </si>
  <si>
    <t>Horisontell kyldisk</t>
  </si>
  <si>
    <t>Horisontell frysdisk</t>
  </si>
  <si>
    <t>Förvaringskyldisk</t>
  </si>
  <si>
    <t>Förvaringskyl 1-dörr</t>
  </si>
  <si>
    <t>Förvaringskyl 2-dörr</t>
  </si>
  <si>
    <t>Förvaringsfrysdisk</t>
  </si>
  <si>
    <t>Förvaringsfrys 1-dörr</t>
  </si>
  <si>
    <t>Förvaringsfrys 2-dörr</t>
  </si>
  <si>
    <t>Förvaringskyl-frys kombinerad</t>
  </si>
  <si>
    <t>Varuautomat</t>
  </si>
  <si>
    <t>Vinkylar</t>
  </si>
  <si>
    <t>Minibarer</t>
  </si>
  <si>
    <t>Nej</t>
  </si>
  <si>
    <t>VÉRIFIEZ SI UN PRODUIT REMPLIT LES CRITÈRES DE SÉLECTION TOPTEN</t>
  </si>
  <si>
    <t>2.  EFFICACITÉ ÉNERGÉTIQUE : selon le type d'appareils, remplissez les cellules en bleu ci-dessous</t>
  </si>
  <si>
    <t>Marque</t>
  </si>
  <si>
    <t>Modèle</t>
  </si>
  <si>
    <t>Surface de vitrine (m2)</t>
  </si>
  <si>
    <t>Volume net (L)</t>
  </si>
  <si>
    <t>Consommation d'énergie (kWh/24h)</t>
  </si>
  <si>
    <t>Classe climatique durant le test de consommation d'énergie</t>
  </si>
  <si>
    <t>Prime à l'achat en Suisse</t>
  </si>
  <si>
    <t>VITRINES</t>
  </si>
  <si>
    <t>STOCKAGE</t>
  </si>
  <si>
    <t>RÉFRIGÉRATION</t>
  </si>
  <si>
    <t>CONGÉLATION</t>
  </si>
  <si>
    <t>ARMOIRES À BOISSON</t>
  </si>
  <si>
    <t>VITRINES À GLACES</t>
  </si>
  <si>
    <t>MEUBLES VERTICAUX RÉFRIGÉRÉS</t>
  </si>
  <si>
    <t>VITRINES RÉFRIGÉRÉES</t>
  </si>
  <si>
    <t>BACS SURGELÉS (CONGÉLATEURS POUR SUPERMARCHÉS)</t>
  </si>
  <si>
    <t>COMPTOIRS RÉFRIGÉRÉS</t>
  </si>
  <si>
    <t>(ARMOIRES) MEUBLES DE STOCKAGE 1 PORTE</t>
  </si>
  <si>
    <t>(ARMOIRES) MEUBLES DE STOCKAGE 2 PORTES</t>
  </si>
  <si>
    <t>TABLES / COMPTOIRS DE CONGRÉLATION</t>
  </si>
  <si>
    <t>ARMOIRES DE CONGÉLATION 1 PORTE</t>
  </si>
  <si>
    <t>ARMOIRES DE CONGÉLATION 2 PORTES</t>
  </si>
  <si>
    <t>ARMOIRE DE RÉFRIGÉRATION/CONGÉLATION</t>
  </si>
  <si>
    <t>DISTRIBUTEURS (AUTOMATIQUES)</t>
  </si>
  <si>
    <t>CAVES À VIN</t>
  </si>
  <si>
    <t>Oui</t>
  </si>
  <si>
    <t>Non</t>
  </si>
  <si>
    <t>Classe climática durante o ensaio de consumo energético</t>
  </si>
  <si>
    <t>Note: Current versions of selection criteria and this excel can be found under www.topten.eu/pro-cold</t>
  </si>
  <si>
    <t>Hinweis: Auswahlkriterien und aktuelle Version dieses Excels finden Sie unter www.topten.eu/pro-cold</t>
  </si>
  <si>
    <t>Note : les critères de sélection actuels et ce fichier excel sont téléchargeables sur www.topten.eu/pro-cold</t>
  </si>
  <si>
    <t>Nota: la versione attuale dei criteri di selezione è presente anche su www.topten.eu/pro-cold</t>
  </si>
  <si>
    <t>Poznámka: Aktuální verze výběrových kritérií a tato tabulka jsou k dispozici na stránce www.topten.eu/pro-cold</t>
  </si>
  <si>
    <t>Notera: Aktuell version av urvalskriterier samt denna excelfil finns på www.topten.eu/pro-cold</t>
  </si>
  <si>
    <t>VERTICAL FREEZERS WITH GLASS DOORS</t>
  </si>
  <si>
    <t>SMALL COUNTER-TOP FREEZERS</t>
  </si>
  <si>
    <t>Kleine Theken-Gefriergeräte</t>
  </si>
  <si>
    <t>Tiefkühlschränke mit Glastüren</t>
  </si>
  <si>
    <t>VERTICAL CHILLED DISPLAY CABINETS</t>
  </si>
  <si>
    <t>HORIZONTAL CHILLED DISPLAY CABINETS</t>
  </si>
  <si>
    <t>Vertikal frys med glasdörr</t>
  </si>
  <si>
    <t>Liten bänkfrys</t>
  </si>
  <si>
    <t>Stojací mrazničky s prosklenými dveřmi</t>
  </si>
  <si>
    <t>Malé pultové mrazničky</t>
  </si>
  <si>
    <t>Expositores verticais de congelação com portas de vidro</t>
  </si>
  <si>
    <t>Pequenas bancadas de congelação</t>
  </si>
  <si>
    <t>Congelatori verticali con vetrina (TN)</t>
  </si>
  <si>
    <t>Congelatore da banco piccolo (TN)</t>
  </si>
  <si>
    <t>MEUBLES VERTICAUX DE CONGELATION</t>
  </si>
  <si>
    <t>PETITS COMPTOIRS DE CONGELATION</t>
  </si>
  <si>
    <t>Frigoriferi verticali con vetrina (BT)</t>
  </si>
  <si>
    <t>Frigoriferi a isola con vetrina (BT)</t>
  </si>
  <si>
    <t>HORIZONTAL DISPLAY FREEZERS</t>
  </si>
  <si>
    <t>Unterbau</t>
  </si>
  <si>
    <t>1-türig</t>
  </si>
  <si>
    <t>2-türig</t>
  </si>
  <si>
    <t>1. KÄLTEMITTEL : muss ein natürliches Kältemittel mit Treibhauspotenzial GWP unter 3 sein (z.B. R290/Propan, R600a/Isobutan, R744/CO2)</t>
  </si>
  <si>
    <t>1.  RÉFRIGÉRANT : le réfrigérant doit avoir un potentiel de réchauffement global (PRG) inférieur à 3 (ex. R290/propane, R600a/isobutane, R744/CO2)</t>
  </si>
  <si>
    <t>1. REFRIGERANTE : deve essere un refrigerante con potenziale GWP inferiore a 3 (es. R290/propano, R600a/isobutano, R744/CO2)</t>
  </si>
  <si>
    <t>1. Fluido refrigerante: o potencial de aquecimento global, PAG, tem que ser inferior a 3 (ex. R290/propano, R600a/isobutano, R774/CO2)</t>
  </si>
  <si>
    <t>1) Chladivo: musí být výrobek s chladivem s vlivem na klimatické změny, GWP, pod 3 (např. R290/propan, R600a/isobutan, R744/CO2)</t>
  </si>
  <si>
    <t>1. KÖLDMEDIUM : måste vara köldmedium med växthuspåverkan, GWP, under 3 (t.ex. R290/propane, R600a/isobutane, R744/CO2)</t>
  </si>
  <si>
    <t>1. REFRIGERANT : must be a refrigerant with global warming potential, GWP, below 3 (e.g. R290/propane, R600a/isobutane, R744/CO2)</t>
  </si>
  <si>
    <t>Kühl-Gefrier-Kombis</t>
  </si>
  <si>
    <t xml:space="preserve"> 1-DOOR</t>
  </si>
  <si>
    <t>2-DOORS</t>
  </si>
  <si>
    <t>COUNTER FREEZERS</t>
  </si>
  <si>
    <t xml:space="preserve">COUNTER </t>
  </si>
  <si>
    <t>REFRIGERATOR-FREEZERS</t>
  </si>
  <si>
    <t>Topten International, Zürich, 01.12.2019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</si>
</sst>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4"/>
      <color rgb="FF000000"/>
      <name val="Calibri"/>
      <family val="2"/>
    </font>
    <font>
      <sz val="12"/>
      <color theme="1"/>
      <name val="Cambria"/>
      <family val="1"/>
    </font>
    <font>
      <sz val="14"/>
      <name val="Calibri"/>
      <family val="2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499984740745262"/>
      </bottom>
      <diagonal/>
    </border>
  </borders>
  <cellStyleXfs count="3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0" fontId="1" fillId="2" borderId="1" xfId="0" applyFont="1" applyFill="1" applyBorder="1" applyAlignment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ill="1"/>
    <xf numFmtId="0" fontId="6" fillId="0" borderId="0" xfId="0" applyFont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8" fillId="4" borderId="5" xfId="0" applyFont="1" applyFill="1" applyBorder="1"/>
    <xf numFmtId="0" fontId="9" fillId="4" borderId="5" xfId="0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0" fillId="5" borderId="5" xfId="0" applyFill="1" applyBorder="1"/>
    <xf numFmtId="0" fontId="11" fillId="0" borderId="0" xfId="0" applyFont="1" applyFill="1" applyAlignment="1">
      <alignment vertical="center"/>
    </xf>
    <xf numFmtId="0" fontId="12" fillId="0" borderId="0" xfId="0" applyFont="1" applyFill="1" applyAlignment="1"/>
    <xf numFmtId="0" fontId="13" fillId="0" borderId="0" xfId="0" applyFont="1" applyFill="1" applyAlignment="1">
      <alignment vertical="center"/>
    </xf>
    <xf numFmtId="0" fontId="0" fillId="0" borderId="0" xfId="0" applyFill="1" applyAlignment="1"/>
    <xf numFmtId="0" fontId="14" fillId="0" borderId="0" xfId="0" applyFont="1"/>
    <xf numFmtId="0" fontId="15" fillId="0" borderId="0" xfId="0" applyFont="1"/>
    <xf numFmtId="0" fontId="17" fillId="0" borderId="4" xfId="0" applyFont="1" applyFill="1" applyBorder="1"/>
    <xf numFmtId="0" fontId="16" fillId="0" borderId="4" xfId="0" applyFont="1" applyFill="1" applyBorder="1"/>
    <xf numFmtId="0" fontId="15" fillId="0" borderId="0" xfId="0" applyFont="1" applyFill="1"/>
    <xf numFmtId="0" fontId="18" fillId="0" borderId="4" xfId="0" applyFont="1" applyFill="1" applyBorder="1"/>
    <xf numFmtId="0" fontId="19" fillId="0" borderId="4" xfId="0" applyFont="1" applyFill="1" applyBorder="1"/>
    <xf numFmtId="0" fontId="20" fillId="0" borderId="0" xfId="0" applyFont="1" applyFill="1" applyAlignment="1"/>
    <xf numFmtId="0" fontId="0" fillId="0" borderId="3" xfId="0" applyBorder="1"/>
    <xf numFmtId="0" fontId="4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" fontId="0" fillId="2" borderId="0" xfId="0" applyNumberFormat="1" applyFill="1" applyBorder="1"/>
    <xf numFmtId="0" fontId="0" fillId="2" borderId="0" xfId="0" applyFill="1" applyBorder="1"/>
    <xf numFmtId="0" fontId="0" fillId="2" borderId="10" xfId="0" applyFill="1" applyBorder="1"/>
    <xf numFmtId="0" fontId="7" fillId="2" borderId="9" xfId="0" applyFont="1" applyFill="1" applyBorder="1"/>
    <xf numFmtId="0" fontId="7" fillId="2" borderId="11" xfId="0" applyFont="1" applyFill="1" applyBorder="1"/>
    <xf numFmtId="1" fontId="0" fillId="2" borderId="12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17" fillId="0" borderId="0" xfId="0" applyFont="1" applyFill="1"/>
    <xf numFmtId="0" fontId="17" fillId="0" borderId="0" xfId="0" applyFont="1" applyFill="1" applyAlignment="1"/>
    <xf numFmtId="0" fontId="17" fillId="0" borderId="0" xfId="0" applyFont="1"/>
    <xf numFmtId="0" fontId="21" fillId="0" borderId="0" xfId="0" applyFont="1"/>
    <xf numFmtId="0" fontId="21" fillId="0" borderId="14" xfId="0" applyFont="1" applyBorder="1"/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/>
    </xf>
  </cellXfs>
  <cellStyles count="35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Standard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749300</xdr:colOff>
      <xdr:row>12</xdr:row>
      <xdr:rowOff>64691</xdr:rowOff>
    </xdr:from>
    <xdr:to>
      <xdr:col>4</xdr:col>
      <xdr:colOff>1257299</xdr:colOff>
      <xdr:row>12</xdr:row>
      <xdr:rowOff>572690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7600" y="3125391"/>
          <a:ext cx="507999" cy="507999"/>
        </a:xfrm>
        <a:prstGeom prst="rect">
          <a:avLst/>
        </a:prstGeom>
      </xdr:spPr>
    </xdr:pic>
    <xdr:clientData/>
  </xdr:twoCellAnchor>
  <xdr:twoCellAnchor editAs="oneCell">
    <xdr:from>
      <xdr:col>8</xdr:col>
      <xdr:colOff>749301</xdr:colOff>
      <xdr:row>12</xdr:row>
      <xdr:rowOff>38100</xdr:rowOff>
    </xdr:from>
    <xdr:to>
      <xdr:col>8</xdr:col>
      <xdr:colOff>1305859</xdr:colOff>
      <xdr:row>12</xdr:row>
      <xdr:rowOff>594658</xdr:rowOff>
    </xdr:to>
    <xdr:pic>
      <xdr:nvPicPr>
        <xdr:cNvPr id="10" name="Bi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11201" y="3098800"/>
          <a:ext cx="556558" cy="556558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12</xdr:row>
      <xdr:rowOff>16782</xdr:rowOff>
    </xdr:from>
    <xdr:to>
      <xdr:col>6</xdr:col>
      <xdr:colOff>1231900</xdr:colOff>
      <xdr:row>13</xdr:row>
      <xdr:rowOff>4082</xdr:rowOff>
    </xdr:to>
    <xdr:pic>
      <xdr:nvPicPr>
        <xdr:cNvPr id="9" name="Bi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72800" y="3077482"/>
          <a:ext cx="584200" cy="584200"/>
        </a:xfrm>
        <a:prstGeom prst="rect">
          <a:avLst/>
        </a:prstGeom>
      </xdr:spPr>
    </xdr:pic>
    <xdr:clientData/>
  </xdr:twoCellAnchor>
  <xdr:twoCellAnchor editAs="oneCell">
    <xdr:from>
      <xdr:col>12</xdr:col>
      <xdr:colOff>698500</xdr:colOff>
      <xdr:row>12</xdr:row>
      <xdr:rowOff>25400</xdr:rowOff>
    </xdr:from>
    <xdr:to>
      <xdr:col>12</xdr:col>
      <xdr:colOff>1231900</xdr:colOff>
      <xdr:row>12</xdr:row>
      <xdr:rowOff>558800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34000" y="30861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14</xdr:col>
      <xdr:colOff>825498</xdr:colOff>
      <xdr:row>12</xdr:row>
      <xdr:rowOff>38100</xdr:rowOff>
    </xdr:from>
    <xdr:to>
      <xdr:col>14</xdr:col>
      <xdr:colOff>1157490</xdr:colOff>
      <xdr:row>12</xdr:row>
      <xdr:rowOff>571500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497798" y="3098800"/>
          <a:ext cx="331992" cy="533400"/>
        </a:xfrm>
        <a:prstGeom prst="rect">
          <a:avLst/>
        </a:prstGeom>
      </xdr:spPr>
    </xdr:pic>
    <xdr:clientData/>
  </xdr:twoCellAnchor>
  <xdr:twoCellAnchor editAs="oneCell">
    <xdr:from>
      <xdr:col>16</xdr:col>
      <xdr:colOff>673100</xdr:colOff>
      <xdr:row>12</xdr:row>
      <xdr:rowOff>12700</xdr:rowOff>
    </xdr:from>
    <xdr:to>
      <xdr:col>16</xdr:col>
      <xdr:colOff>1244600</xdr:colOff>
      <xdr:row>12</xdr:row>
      <xdr:rowOff>584200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82200" y="307340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787176</xdr:colOff>
      <xdr:row>12</xdr:row>
      <xdr:rowOff>48165</xdr:rowOff>
    </xdr:from>
    <xdr:to>
      <xdr:col>10</xdr:col>
      <xdr:colOff>1155700</xdr:colOff>
      <xdr:row>12</xdr:row>
      <xdr:rowOff>584201</xdr:rowOff>
    </xdr:to>
    <xdr:pic>
      <xdr:nvPicPr>
        <xdr:cNvPr id="11" name="Bi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85876" y="3108865"/>
          <a:ext cx="368524" cy="53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Q37"/>
  <sheetViews>
    <sheetView showGridLines="0" tabSelected="1" workbookViewId="0">
      <pane xSplit="3" topLeftCell="D1" activePane="topRight" state="frozen"/>
      <selection pane="topRight" activeCell="B2" sqref="B2"/>
    </sheetView>
  </sheetViews>
  <sheetFormatPr baseColWidth="10" defaultRowHeight="19" x14ac:dyDescent="0.25"/>
  <cols>
    <col min="1" max="1" width="4" customWidth="1"/>
    <col min="2" max="2" width="9.28515625" customWidth="1"/>
    <col min="3" max="3" width="72.5703125" customWidth="1"/>
    <col min="4" max="4" width="4" customWidth="1"/>
    <col min="5" max="5" width="22.28515625" customWidth="1"/>
    <col min="6" max="6" width="4" customWidth="1"/>
    <col min="7" max="7" width="22.28515625" customWidth="1"/>
    <col min="8" max="8" width="4" customWidth="1"/>
    <col min="9" max="9" width="22.28515625" customWidth="1"/>
    <col min="10" max="10" width="4" customWidth="1"/>
    <col min="11" max="11" width="22.28515625" customWidth="1"/>
    <col min="12" max="12" width="4" customWidth="1"/>
    <col min="13" max="13" width="22.28515625" customWidth="1"/>
    <col min="14" max="14" width="4" customWidth="1"/>
    <col min="15" max="15" width="22.28515625" customWidth="1"/>
    <col min="16" max="16" width="4" customWidth="1"/>
    <col min="17" max="17" width="22.28515625" customWidth="1"/>
  </cols>
  <sheetData>
    <row r="1" spans="2:17" x14ac:dyDescent="0.25">
      <c r="B1" t="s">
        <v>255</v>
      </c>
    </row>
    <row r="2" spans="2:17" x14ac:dyDescent="0.25">
      <c r="B2" s="12" t="s">
        <v>18</v>
      </c>
      <c r="C2" s="22"/>
    </row>
    <row r="4" spans="2:17" ht="24" x14ac:dyDescent="0.3">
      <c r="B4" s="31" t="str">
        <f>HLOOKUP($B$2,Languages!$A$1:$P$50,2,FALSE)</f>
        <v>CHECK IF A PRODUCT MEETS THE TOPTEN SELECTION CRITERIA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</row>
    <row r="5" spans="2:17" x14ac:dyDescent="0.25">
      <c r="B5" s="34"/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2:17" ht="21" x14ac:dyDescent="0.25">
      <c r="B6" s="38" t="str">
        <f>HLOOKUP($B$2,Languages!$A$1:$P$50,3,FALSE)</f>
        <v>1. REFRIGERANT : must be a refrigerant with global warming potential, GWP, below 3 (e.g. R290/propane, R600a/isobutane, R744/CO2)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2:17" x14ac:dyDescent="0.25">
      <c r="B7" s="34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</row>
    <row r="8" spans="2:17" ht="21" x14ac:dyDescent="0.25">
      <c r="B8" s="39" t="str">
        <f>HLOOKUP($B$2,Languages!$A$1:$P$50,4,FALSE)</f>
        <v>2. ENERGY EFFICIENCY : depending on type, fill in the blue fields below</v>
      </c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</row>
    <row r="9" spans="2:17" ht="20" thickBot="1" x14ac:dyDescent="0.3">
      <c r="C9" s="2"/>
    </row>
    <row r="10" spans="2:17" ht="20" thickBot="1" x14ac:dyDescent="0.3">
      <c r="C10" s="2"/>
      <c r="E10" s="14" t="str">
        <f>HLOOKUP($B$2,Languages!$A$1:$P$50,20,FALSE)</f>
        <v>STORAGE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2:17" ht="20" thickBot="1" x14ac:dyDescent="0.3">
      <c r="C11" s="2"/>
      <c r="G11" s="15"/>
      <c r="H11" s="16"/>
      <c r="I11" s="16" t="str">
        <f>HLOOKUP($B$2,Languages!$A$1:$P$50,21,FALSE)</f>
        <v>CHILLED</v>
      </c>
      <c r="J11" s="16"/>
      <c r="K11" s="17"/>
      <c r="M11" s="15"/>
      <c r="N11" s="17"/>
      <c r="O11" s="16" t="str">
        <f>HLOOKUP($B$2,Languages!$A$1:$P$50,22,FALSE)</f>
        <v>FROZEN</v>
      </c>
      <c r="P11" s="17"/>
      <c r="Q11" s="17"/>
    </row>
    <row r="12" spans="2:17" s="7" customFormat="1" ht="41" thickBot="1" x14ac:dyDescent="0.3">
      <c r="D12"/>
      <c r="E12" s="8" t="str">
        <f>HLOOKUP($B$2,Languages!$A$1:$P$50,34,FALSE)</f>
        <v>REFRIGERATOR-FREEZERS</v>
      </c>
      <c r="F12"/>
      <c r="G12" s="48" t="str">
        <f>HLOOKUP($B$2,Languages!$A$1:$P$50,28,FALSE)</f>
        <v xml:space="preserve">COUNTER </v>
      </c>
      <c r="H12" s="49"/>
      <c r="I12" s="48" t="str">
        <f>HLOOKUP($B$2,Languages!$A$1:$P$50,29,FALSE)</f>
        <v xml:space="preserve"> 1-DOOR</v>
      </c>
      <c r="J12" s="49"/>
      <c r="K12" s="48" t="str">
        <f>HLOOKUP($B$2,Languages!$A$1:$P$50,30,FALSE)</f>
        <v>2-DOORS</v>
      </c>
      <c r="L12"/>
      <c r="M12" s="8" t="str">
        <f>HLOOKUP($B$2,Languages!$A$1:$P$50,31,FALSE)</f>
        <v>COUNTER FREEZERS</v>
      </c>
      <c r="N12"/>
      <c r="O12" s="8" t="str">
        <f>HLOOKUP($B$2,Languages!$A$1:$P$50,32,FALSE)</f>
        <v xml:space="preserve"> 1-DOOR</v>
      </c>
      <c r="P12"/>
      <c r="Q12" s="8" t="str">
        <f>HLOOKUP($B$2,Languages!$A$1:$P$50,33,FALSE)</f>
        <v>2-DOORS</v>
      </c>
    </row>
    <row r="13" spans="2:17" ht="47" customHeight="1" x14ac:dyDescent="0.25"/>
    <row r="14" spans="2:17" s="1" customFormat="1" ht="29" customHeight="1" x14ac:dyDescent="0.25">
      <c r="C14" s="6" t="str">
        <f>HLOOKUP($B$2,Languages!$A$1:$P$50,9,FALSE)</f>
        <v>Brand</v>
      </c>
      <c r="D14"/>
      <c r="E14" s="4"/>
      <c r="F14"/>
      <c r="G14" s="4"/>
      <c r="H14"/>
      <c r="I14" s="4"/>
      <c r="J14"/>
      <c r="K14" s="4"/>
      <c r="L14"/>
      <c r="M14" s="4"/>
      <c r="N14"/>
      <c r="O14" s="4"/>
      <c r="P14"/>
      <c r="Q14" s="4"/>
    </row>
    <row r="15" spans="2:17" s="1" customFormat="1" ht="29" customHeight="1" x14ac:dyDescent="0.25">
      <c r="C15" s="6" t="str">
        <f>HLOOKUP($B$2,Languages!$A$1:$P$50,10,FALSE)</f>
        <v>Model</v>
      </c>
      <c r="D15"/>
      <c r="E15" s="4"/>
      <c r="F15"/>
      <c r="G15" s="4"/>
      <c r="H15"/>
      <c r="I15" s="4"/>
      <c r="J15"/>
      <c r="K15" s="4"/>
      <c r="L15"/>
      <c r="M15" s="4"/>
      <c r="N15"/>
      <c r="O15" s="4"/>
      <c r="P15"/>
      <c r="Q15" s="4"/>
    </row>
    <row r="16" spans="2:17" s="1" customFormat="1" ht="29" customHeight="1" x14ac:dyDescent="0.2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1" customFormat="1" ht="29" customHeight="1" x14ac:dyDescent="0.25">
      <c r="C17" s="6" t="str">
        <f>HLOOKUP($B$2,Languages!$A$1:$P$50,12,FALSE)</f>
        <v>Net Volume (L)</v>
      </c>
      <c r="D17"/>
      <c r="E17" s="4"/>
      <c r="F17"/>
      <c r="G17" s="4"/>
      <c r="H17"/>
      <c r="I17" s="4"/>
      <c r="J17"/>
      <c r="K17" s="4"/>
      <c r="L17"/>
      <c r="M17" s="4"/>
      <c r="N17"/>
      <c r="O17" s="4"/>
      <c r="P17"/>
      <c r="Q17" s="4"/>
    </row>
    <row r="18" spans="1:17" ht="29" customHeight="1" x14ac:dyDescent="0.25">
      <c r="C18" s="6" t="str">
        <f>HLOOKUP($B$2,Languages!$A$1:$P$50,13,FALSE)</f>
        <v>Energy Consumption (kWh/24h)</v>
      </c>
      <c r="E18" s="4"/>
      <c r="G18" s="4"/>
      <c r="I18" s="4"/>
      <c r="K18" s="4"/>
      <c r="M18" s="4"/>
      <c r="O18" s="4"/>
      <c r="Q18" s="4"/>
    </row>
    <row r="19" spans="1:17" ht="20" thickBot="1" x14ac:dyDescent="0.3">
      <c r="A19" s="5"/>
      <c r="B19" s="5"/>
    </row>
    <row r="20" spans="1:17" ht="29" customHeight="1" thickBot="1" x14ac:dyDescent="0.3">
      <c r="C20" s="3" t="str">
        <f>HLOOKUP($B$2,Languages!$A$1:$P$50,15,FALSE)</f>
        <v>Topten.eu</v>
      </c>
      <c r="E20" s="3" t="str">
        <f>IF(OR(ISBLANK(E17),ISBLANK(E18)),"?",IF(E28&gt;E29,"No","Yes"))</f>
        <v>?</v>
      </c>
      <c r="G20" s="3" t="str">
        <f>IF(OR(ISBLANK(G17),ISBLANK(G18)),"?",IF(G28&gt;G29,"No","Yes"))</f>
        <v>?</v>
      </c>
      <c r="I20" s="3" t="str">
        <f>IF(OR(ISBLANK(I17),ISBLANK(I18)),"?",IF(I28&gt;I29,"No","Yes"))</f>
        <v>?</v>
      </c>
      <c r="K20" s="3" t="str">
        <f>IF(OR(ISBLANK(K17),ISBLANK(K18)),"?",IF(K28&gt;K29,"No","Yes"))</f>
        <v>?</v>
      </c>
      <c r="M20" s="3" t="str">
        <f>IF(OR(ISBLANK(M17),ISBLANK(M18)),"?",IF(M28&gt;M29,"No","Yes"))</f>
        <v>?</v>
      </c>
      <c r="O20" s="3" t="str">
        <f>IF(OR(ISBLANK(O17),ISBLANK(O18)),"?",IF(O28&gt;O29,"No","Yes"))</f>
        <v>?</v>
      </c>
      <c r="Q20" s="3" t="str">
        <f>IF(OR(ISBLANK(Q17),ISBLANK(Q18)),"?",IF(Q28&gt;Q29,"No","Yes"))</f>
        <v>?</v>
      </c>
    </row>
    <row r="21" spans="1:17" ht="29" customHeight="1" thickBot="1" x14ac:dyDescent="0.3">
      <c r="C21" s="3" t="str">
        <f>HLOOKUP($B$2,Languages!$A$1:$P$50,16,FALSE)</f>
        <v>Rebates in Switzerland</v>
      </c>
      <c r="E21" s="3" t="str">
        <f>IF(OR(ISBLANK(E17),ISBLANK(E18)),"?",IF(E28&gt;E30,"No","Yes"))</f>
        <v>?</v>
      </c>
      <c r="G21" s="3" t="str">
        <f>IF(OR(ISBLANK(G17),ISBLANK(G18)),"?",IF(G28&gt;G30,"No","Yes"))</f>
        <v>?</v>
      </c>
      <c r="I21" s="3" t="str">
        <f>IF(OR(ISBLANK(I17),ISBLANK(I18)),"?",IF(I28&gt;I30,"No","Yes"))</f>
        <v>?</v>
      </c>
      <c r="K21" s="3" t="str">
        <f>IF(OR(ISBLANK(K17),ISBLANK(K18)),"?",IF(K28&gt;K30,"No","Yes"))</f>
        <v>?</v>
      </c>
      <c r="M21" s="3" t="str">
        <f>IF(OR(ISBLANK(M17),ISBLANK(M18)),"?",IF(M28&gt;M30,"No","Yes"))</f>
        <v>?</v>
      </c>
      <c r="O21" s="3" t="str">
        <f>IF(OR(ISBLANK(O17),ISBLANK(O18)),"?",IF(O28&gt;O30,"No","Yes"))</f>
        <v>?</v>
      </c>
      <c r="Q21" s="3" t="str">
        <f>IF(OR(ISBLANK(Q17),ISBLANK(Q18)),"?",IF(Q28&gt;Q30,"No","Yes"))</f>
        <v>?</v>
      </c>
    </row>
    <row r="23" spans="1:17" s="23" customFormat="1" ht="14" x14ac:dyDescent="0.2">
      <c r="C23" s="47" t="s">
        <v>12</v>
      </c>
    </row>
    <row r="24" spans="1:17" s="23" customFormat="1" ht="14" x14ac:dyDescent="0.2">
      <c r="C24" s="25" t="s">
        <v>10</v>
      </c>
      <c r="D24" s="26"/>
      <c r="E24" s="24">
        <v>1</v>
      </c>
      <c r="F24" s="26"/>
      <c r="G24" s="24">
        <v>2.5550000000000002</v>
      </c>
      <c r="H24" s="26"/>
      <c r="I24" s="24">
        <v>1.643</v>
      </c>
      <c r="J24" s="26"/>
      <c r="K24" s="24">
        <v>1.643</v>
      </c>
      <c r="L24" s="26"/>
      <c r="M24" s="24">
        <v>5.84</v>
      </c>
      <c r="N24" s="26"/>
      <c r="O24" s="24">
        <v>4.9279999999999999</v>
      </c>
      <c r="P24" s="26"/>
      <c r="Q24" s="24">
        <v>4.9279999999999999</v>
      </c>
    </row>
    <row r="25" spans="1:17" s="23" customFormat="1" ht="14" x14ac:dyDescent="0.2">
      <c r="C25" s="25" t="s">
        <v>11</v>
      </c>
      <c r="D25" s="26"/>
      <c r="E25" s="24">
        <v>1.2999999999999999E-2</v>
      </c>
      <c r="F25" s="26"/>
      <c r="G25" s="24">
        <v>1790</v>
      </c>
      <c r="H25" s="26"/>
      <c r="I25" s="24">
        <v>609</v>
      </c>
      <c r="J25" s="26"/>
      <c r="K25" s="24">
        <v>609</v>
      </c>
      <c r="L25" s="26"/>
      <c r="M25" s="24">
        <v>2380</v>
      </c>
      <c r="N25" s="26"/>
      <c r="O25" s="24">
        <v>1472</v>
      </c>
      <c r="P25" s="26"/>
      <c r="Q25" s="24">
        <v>1472</v>
      </c>
    </row>
    <row r="26" spans="1:17" s="23" customFormat="1" ht="14" x14ac:dyDescent="0.2">
      <c r="C26" s="25" t="s">
        <v>5</v>
      </c>
      <c r="D26" s="26"/>
      <c r="E26" s="24">
        <f>E18*365</f>
        <v>0</v>
      </c>
      <c r="F26" s="26"/>
      <c r="G26" s="24">
        <f>G18*365</f>
        <v>0</v>
      </c>
      <c r="H26" s="26"/>
      <c r="I26" s="24">
        <f>I18*365</f>
        <v>0</v>
      </c>
      <c r="J26" s="26"/>
      <c r="K26" s="24">
        <f>K18*365</f>
        <v>0</v>
      </c>
      <c r="L26" s="26"/>
      <c r="M26" s="24">
        <f>M18*365</f>
        <v>0</v>
      </c>
      <c r="N26" s="26"/>
      <c r="O26" s="24">
        <f>O18*365</f>
        <v>0</v>
      </c>
      <c r="P26" s="26"/>
      <c r="Q26" s="24">
        <f>Q18*365</f>
        <v>0</v>
      </c>
    </row>
    <row r="27" spans="1:17" s="23" customFormat="1" ht="14" x14ac:dyDescent="0.2">
      <c r="C27" s="25" t="s">
        <v>6</v>
      </c>
      <c r="D27" s="26"/>
      <c r="E27" s="24">
        <f>(E24+E17*E25)*365</f>
        <v>365</v>
      </c>
      <c r="F27" s="26"/>
      <c r="G27" s="24">
        <f>(G24*G17+G25)</f>
        <v>1790</v>
      </c>
      <c r="H27" s="26"/>
      <c r="I27" s="24">
        <f>(I24*I17+I25)</f>
        <v>609</v>
      </c>
      <c r="J27" s="26"/>
      <c r="K27" s="24">
        <f>(K24*K17+K25)</f>
        <v>609</v>
      </c>
      <c r="L27" s="26"/>
      <c r="M27" s="24">
        <f>(M24*M17+M25)</f>
        <v>2380</v>
      </c>
      <c r="N27" s="26"/>
      <c r="O27" s="24">
        <f>(O24*O17+O25)</f>
        <v>1472</v>
      </c>
      <c r="P27" s="26"/>
      <c r="Q27" s="24">
        <f>(Q24*Q17+Q25)</f>
        <v>1472</v>
      </c>
    </row>
    <row r="28" spans="1:17" s="23" customFormat="1" ht="14" x14ac:dyDescent="0.2">
      <c r="C28" s="27" t="s">
        <v>14</v>
      </c>
      <c r="D28" s="26"/>
      <c r="E28" s="28">
        <f>ROUND((E26/E27)*100,1)</f>
        <v>0</v>
      </c>
      <c r="F28" s="26"/>
      <c r="G28" s="28">
        <f>ROUND((G26/G27)*100,1)</f>
        <v>0</v>
      </c>
      <c r="H28" s="26"/>
      <c r="I28" s="28">
        <f>ROUND((I26/I27)*100,1)</f>
        <v>0</v>
      </c>
      <c r="J28" s="26"/>
      <c r="K28" s="28">
        <f>ROUND((K26/K27)*100,1)</f>
        <v>0</v>
      </c>
      <c r="L28" s="26"/>
      <c r="M28" s="28">
        <f>ROUND((M26/M27)*100,1)</f>
        <v>0</v>
      </c>
      <c r="N28" s="26"/>
      <c r="O28" s="28">
        <f>ROUND((O26/O27)*100,1)</f>
        <v>0</v>
      </c>
      <c r="P28" s="26"/>
      <c r="Q28" s="28">
        <f>ROUND((Q26/Q27)*100,2)</f>
        <v>0</v>
      </c>
    </row>
    <row r="29" spans="1:17" s="23" customFormat="1" ht="14" x14ac:dyDescent="0.2">
      <c r="C29" s="25" t="s">
        <v>16</v>
      </c>
      <c r="D29" s="26"/>
      <c r="E29" s="24">
        <v>75</v>
      </c>
      <c r="F29" s="26"/>
      <c r="G29" s="24">
        <v>25</v>
      </c>
      <c r="H29" s="26"/>
      <c r="I29" s="24">
        <v>25</v>
      </c>
      <c r="J29" s="26"/>
      <c r="K29" s="24">
        <v>50</v>
      </c>
      <c r="L29" s="26"/>
      <c r="M29" s="24">
        <v>35</v>
      </c>
      <c r="N29" s="43"/>
      <c r="O29" s="24">
        <v>50</v>
      </c>
      <c r="P29" s="26"/>
      <c r="Q29" s="24">
        <v>50</v>
      </c>
    </row>
    <row r="30" spans="1:17" s="23" customFormat="1" ht="14" x14ac:dyDescent="0.2">
      <c r="C30" s="25" t="s">
        <v>30</v>
      </c>
      <c r="D30" s="26"/>
      <c r="E30" s="24">
        <v>75</v>
      </c>
      <c r="F30" s="26"/>
      <c r="G30" s="24">
        <v>25</v>
      </c>
      <c r="H30" s="26"/>
      <c r="I30" s="24">
        <v>25</v>
      </c>
      <c r="J30" s="26"/>
      <c r="K30" s="24">
        <v>50</v>
      </c>
      <c r="L30" s="26"/>
      <c r="M30" s="24">
        <v>35</v>
      </c>
      <c r="N30" s="43"/>
      <c r="O30" s="24">
        <v>50</v>
      </c>
      <c r="P30" s="26"/>
      <c r="Q30" s="24">
        <v>50</v>
      </c>
    </row>
    <row r="31" spans="1:17" s="23" customFormat="1" ht="14" x14ac:dyDescent="0.2">
      <c r="I31" s="29"/>
      <c r="M31" s="29"/>
      <c r="O31" s="29"/>
    </row>
    <row r="32" spans="1:17" s="23" customFormat="1" ht="14" x14ac:dyDescent="0.2">
      <c r="C32" s="46" t="s">
        <v>27</v>
      </c>
      <c r="D32" s="46" t="s">
        <v>28</v>
      </c>
      <c r="E32" s="46"/>
      <c r="I32" s="29"/>
      <c r="M32" s="44"/>
      <c r="O32" s="29"/>
    </row>
    <row r="33" spans="2:17" s="23" customFormat="1" ht="14" x14ac:dyDescent="0.2">
      <c r="C33" s="46" t="s">
        <v>9</v>
      </c>
      <c r="D33" s="46">
        <v>1</v>
      </c>
      <c r="E33" s="46"/>
      <c r="M33" s="45"/>
    </row>
    <row r="34" spans="2:17" s="23" customFormat="1" ht="14" x14ac:dyDescent="0.2">
      <c r="C34" s="46" t="s">
        <v>8</v>
      </c>
      <c r="D34" s="46">
        <v>1.24</v>
      </c>
      <c r="E34" s="46"/>
    </row>
    <row r="36" spans="2:17" ht="20" thickBot="1" x14ac:dyDescent="0.3">
      <c r="B36" s="30" t="str">
        <f>HLOOKUP($B$2,Languages!$A$1:$P$50,5,FALSE)</f>
        <v>Note: Current versions of selection criteria and this excel can be found under www.topten.eu/pro-cold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x14ac:dyDescent="0.25">
      <c r="C37" s="10"/>
      <c r="D37" s="10"/>
    </row>
  </sheetData>
  <sheetProtection insertColumns="0"/>
  <conditionalFormatting sqref="K21">
    <cfRule type="containsText" dxfId="27" priority="113" operator="containsText" text="Yes">
      <formula>NOT(ISERROR(SEARCH("Yes",K21)))</formula>
    </cfRule>
    <cfRule type="containsText" dxfId="26" priority="114" operator="containsText" text="No">
      <formula>NOT(ISERROR(SEARCH("No",K21)))</formula>
    </cfRule>
  </conditionalFormatting>
  <conditionalFormatting sqref="K20">
    <cfRule type="containsText" dxfId="25" priority="109" operator="containsText" text="Yes">
      <formula>NOT(ISERROR(SEARCH("Yes",K20)))</formula>
    </cfRule>
    <cfRule type="containsText" dxfId="24" priority="110" operator="containsText" text="No">
      <formula>NOT(ISERROR(SEARCH("No",K20)))</formula>
    </cfRule>
  </conditionalFormatting>
  <conditionalFormatting sqref="E20">
    <cfRule type="containsText" dxfId="23" priority="103" operator="containsText" text="Yes">
      <formula>NOT(ISERROR(SEARCH("Yes",E20)))</formula>
    </cfRule>
    <cfRule type="containsText" dxfId="22" priority="104" operator="containsText" text="No">
      <formula>NOT(ISERROR(SEARCH("No",E20)))</formula>
    </cfRule>
  </conditionalFormatting>
  <conditionalFormatting sqref="E21">
    <cfRule type="containsText" dxfId="21" priority="97" operator="containsText" text="Yes">
      <formula>NOT(ISERROR(SEARCH("Yes",E21)))</formula>
    </cfRule>
    <cfRule type="containsText" dxfId="20" priority="98" operator="containsText" text="No">
      <formula>NOT(ISERROR(SEARCH("No",E21)))</formula>
    </cfRule>
  </conditionalFormatting>
  <conditionalFormatting sqref="M21">
    <cfRule type="containsText" dxfId="19" priority="19" operator="containsText" text="Yes">
      <formula>NOT(ISERROR(SEARCH("Yes",M21)))</formula>
    </cfRule>
    <cfRule type="containsText" dxfId="18" priority="20" operator="containsText" text="No">
      <formula>NOT(ISERROR(SEARCH("No",M21)))</formula>
    </cfRule>
  </conditionalFormatting>
  <conditionalFormatting sqref="M20">
    <cfRule type="containsText" dxfId="17" priority="17" operator="containsText" text="Yes">
      <formula>NOT(ISERROR(SEARCH("Yes",M20)))</formula>
    </cfRule>
    <cfRule type="containsText" dxfId="16" priority="18" operator="containsText" text="No">
      <formula>NOT(ISERROR(SEARCH("No",M20)))</formula>
    </cfRule>
  </conditionalFormatting>
  <conditionalFormatting sqref="O21">
    <cfRule type="containsText" dxfId="15" priority="15" operator="containsText" text="Yes">
      <formula>NOT(ISERROR(SEARCH("Yes",O21)))</formula>
    </cfRule>
    <cfRule type="containsText" dxfId="14" priority="16" operator="containsText" text="No">
      <formula>NOT(ISERROR(SEARCH("No",O21)))</formula>
    </cfRule>
  </conditionalFormatting>
  <conditionalFormatting sqref="O20">
    <cfRule type="containsText" dxfId="13" priority="13" operator="containsText" text="Yes">
      <formula>NOT(ISERROR(SEARCH("Yes",O20)))</formula>
    </cfRule>
    <cfRule type="containsText" dxfId="12" priority="14" operator="containsText" text="No">
      <formula>NOT(ISERROR(SEARCH("No",O20)))</formula>
    </cfRule>
  </conditionalFormatting>
  <conditionalFormatting sqref="Q21">
    <cfRule type="containsText" dxfId="11" priority="11" operator="containsText" text="Yes">
      <formula>NOT(ISERROR(SEARCH("Yes",Q21)))</formula>
    </cfRule>
    <cfRule type="containsText" dxfId="10" priority="12" operator="containsText" text="No">
      <formula>NOT(ISERROR(SEARCH("No",Q21)))</formula>
    </cfRule>
  </conditionalFormatting>
  <conditionalFormatting sqref="Q20">
    <cfRule type="containsText" dxfId="9" priority="9" operator="containsText" text="Yes">
      <formula>NOT(ISERROR(SEARCH("Yes",Q20)))</formula>
    </cfRule>
    <cfRule type="containsText" dxfId="8" priority="10" operator="containsText" text="No">
      <formula>NOT(ISERROR(SEARCH("No",Q20)))</formula>
    </cfRule>
  </conditionalFormatting>
  <conditionalFormatting sqref="I21">
    <cfRule type="containsText" dxfId="7" priority="7" operator="containsText" text="Yes">
      <formula>NOT(ISERROR(SEARCH("Yes",I21)))</formula>
    </cfRule>
    <cfRule type="containsText" dxfId="6" priority="8" operator="containsText" text="No">
      <formula>NOT(ISERROR(SEARCH("No",I21)))</formula>
    </cfRule>
  </conditionalFormatting>
  <conditionalFormatting sqref="I20">
    <cfRule type="containsText" dxfId="5" priority="5" operator="containsText" text="Yes">
      <formula>NOT(ISERROR(SEARCH("Yes",I20)))</formula>
    </cfRule>
    <cfRule type="containsText" dxfId="4" priority="6" operator="containsText" text="No">
      <formula>NOT(ISERROR(SEARCH("No",I20)))</formula>
    </cfRule>
  </conditionalFormatting>
  <conditionalFormatting sqref="G21">
    <cfRule type="containsText" dxfId="3" priority="3" operator="containsText" text="Yes">
      <formula>NOT(ISERROR(SEARCH("Yes",G21)))</formula>
    </cfRule>
    <cfRule type="containsText" dxfId="2" priority="4" operator="containsText" text="No">
      <formula>NOT(ISERROR(SEARCH("No",G21)))</formula>
    </cfRule>
  </conditionalFormatting>
  <conditionalFormatting sqref="G20">
    <cfRule type="containsText" dxfId="1" priority="1" operator="containsText" text="Yes">
      <formula>NOT(ISERROR(SEARCH("Yes",G20)))</formula>
    </cfRule>
    <cfRule type="containsText" dxfId="0" priority="2" operator="containsText" text="No">
      <formula>NOT(ISERROR(SEARCH("No",G20)))</formula>
    </cfRule>
  </conditionalFormatting>
  <dataValidations count="2">
    <dataValidation type="whole" errorStyle="information" operator="lessThanOrEqual" allowBlank="1" showInputMessage="1" error="If over 600 litres --&gt; fill in at HORIZONTAL DISPLAY CABINETS (FROZEN)" sqref="G17 K17 M17 O17 Q17 I17" xr:uid="{00000000-0002-0000-0000-000000000000}">
      <formula1>600</formula1>
    </dataValidation>
    <dataValidation allowBlank="1" showInputMessage="1" sqref="E17" xr:uid="{6A5A272B-CEC4-C44D-81C4-2134FEABDF81}"/>
  </dataValidations>
  <pageMargins left="0.75" right="0.75" top="1" bottom="1" header="0.5" footer="0.5"/>
  <pageSetup paperSize="9" orientation="portrait" horizontalDpi="4294967292" verticalDpi="4294967292"/>
  <ignoredErrors>
    <ignoredError sqref="C14:C15 B4:B8 Q10 E11:F11 B36 O11 F10:L10 F12 H12 K11:L11 J12 L12 C17:C18 C19:C21" emptyCellReference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choose language..." xr:uid="{00000000-0002-0000-0000-000001000000}">
          <x14:formula1>
            <xm:f>Languages!$A$1:$G$1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3"/>
  <sheetViews>
    <sheetView workbookViewId="0">
      <selection activeCell="B3" sqref="B3"/>
    </sheetView>
  </sheetViews>
  <sheetFormatPr baseColWidth="10" defaultRowHeight="19" x14ac:dyDescent="0.25"/>
  <sheetData>
    <row r="1" spans="1:7" x14ac:dyDescent="0.25">
      <c r="A1" t="s">
        <v>18</v>
      </c>
      <c r="B1" t="s">
        <v>19</v>
      </c>
      <c r="C1" s="18" t="s">
        <v>20</v>
      </c>
      <c r="D1" t="s">
        <v>21</v>
      </c>
      <c r="E1" t="s">
        <v>22</v>
      </c>
      <c r="F1" t="s">
        <v>24</v>
      </c>
      <c r="G1" t="s">
        <v>23</v>
      </c>
    </row>
    <row r="2" spans="1:7" x14ac:dyDescent="0.25">
      <c r="A2" s="11" t="s">
        <v>17</v>
      </c>
      <c r="B2" s="11" t="s">
        <v>51</v>
      </c>
      <c r="C2" s="18" t="s">
        <v>184</v>
      </c>
      <c r="D2" s="11" t="s">
        <v>100</v>
      </c>
      <c r="E2" s="11" t="s">
        <v>127</v>
      </c>
      <c r="F2" s="11" t="s">
        <v>71</v>
      </c>
      <c r="G2" s="11" t="s">
        <v>156</v>
      </c>
    </row>
    <row r="3" spans="1:7" x14ac:dyDescent="0.25">
      <c r="A3" s="11" t="s">
        <v>248</v>
      </c>
      <c r="B3" s="11" t="s">
        <v>242</v>
      </c>
      <c r="C3" s="18" t="s">
        <v>243</v>
      </c>
      <c r="D3" s="11" t="s">
        <v>244</v>
      </c>
      <c r="E3" s="11" t="s">
        <v>245</v>
      </c>
      <c r="F3" s="11" t="s">
        <v>246</v>
      </c>
      <c r="G3" s="11" t="s">
        <v>247</v>
      </c>
    </row>
    <row r="4" spans="1:7" x14ac:dyDescent="0.25">
      <c r="A4" s="11" t="s">
        <v>29</v>
      </c>
      <c r="B4" s="11" t="s">
        <v>50</v>
      </c>
      <c r="C4" s="18" t="s">
        <v>185</v>
      </c>
      <c r="D4" s="11" t="s">
        <v>101</v>
      </c>
      <c r="E4" s="11" t="s">
        <v>128</v>
      </c>
      <c r="F4" s="11" t="s">
        <v>72</v>
      </c>
      <c r="G4" s="11" t="s">
        <v>157</v>
      </c>
    </row>
    <row r="5" spans="1:7" x14ac:dyDescent="0.25">
      <c r="A5" s="11" t="s">
        <v>214</v>
      </c>
      <c r="B5" s="11" t="s">
        <v>215</v>
      </c>
      <c r="C5" s="18" t="s">
        <v>216</v>
      </c>
      <c r="D5" s="11" t="s">
        <v>217</v>
      </c>
      <c r="E5" s="11" t="s">
        <v>129</v>
      </c>
      <c r="F5" s="11" t="s">
        <v>218</v>
      </c>
      <c r="G5" s="11" t="s">
        <v>219</v>
      </c>
    </row>
    <row r="6" spans="1:7" x14ac:dyDescent="0.25">
      <c r="C6" s="19"/>
      <c r="D6" s="11"/>
      <c r="E6" s="11"/>
      <c r="F6" s="11"/>
      <c r="G6" s="11"/>
    </row>
    <row r="7" spans="1:7" x14ac:dyDescent="0.25">
      <c r="C7" s="19"/>
      <c r="D7" s="11"/>
      <c r="E7" s="11"/>
      <c r="F7" s="11"/>
      <c r="G7" s="11"/>
    </row>
    <row r="8" spans="1:7" x14ac:dyDescent="0.25">
      <c r="C8" s="19"/>
      <c r="D8" s="11"/>
      <c r="E8" s="11"/>
      <c r="F8" s="11"/>
      <c r="G8" s="11"/>
    </row>
    <row r="9" spans="1:7" x14ac:dyDescent="0.25">
      <c r="A9" s="11" t="s">
        <v>1</v>
      </c>
      <c r="B9" s="11" t="s">
        <v>33</v>
      </c>
      <c r="C9" s="18" t="s">
        <v>186</v>
      </c>
      <c r="D9" s="11" t="s">
        <v>102</v>
      </c>
      <c r="E9" s="11" t="s">
        <v>102</v>
      </c>
      <c r="F9" s="11" t="s">
        <v>73</v>
      </c>
      <c r="G9" s="11" t="s">
        <v>158</v>
      </c>
    </row>
    <row r="10" spans="1:7" x14ac:dyDescent="0.25">
      <c r="A10" s="11" t="s">
        <v>0</v>
      </c>
      <c r="B10" s="11" t="s">
        <v>34</v>
      </c>
      <c r="C10" s="18" t="s">
        <v>187</v>
      </c>
      <c r="D10" s="11" t="s">
        <v>103</v>
      </c>
      <c r="E10" s="11" t="s">
        <v>130</v>
      </c>
      <c r="F10" s="11" t="s">
        <v>0</v>
      </c>
      <c r="G10" s="11" t="s">
        <v>34</v>
      </c>
    </row>
    <row r="11" spans="1:7" x14ac:dyDescent="0.25">
      <c r="A11" s="11" t="s">
        <v>2</v>
      </c>
      <c r="B11" s="11" t="s">
        <v>35</v>
      </c>
      <c r="C11" s="18" t="s">
        <v>188</v>
      </c>
      <c r="D11" s="11" t="s">
        <v>104</v>
      </c>
      <c r="E11" s="11" t="s">
        <v>131</v>
      </c>
      <c r="F11" s="11" t="s">
        <v>74</v>
      </c>
      <c r="G11" s="11" t="s">
        <v>159</v>
      </c>
    </row>
    <row r="12" spans="1:7" x14ac:dyDescent="0.25">
      <c r="A12" s="11" t="s">
        <v>3</v>
      </c>
      <c r="B12" s="11" t="s">
        <v>36</v>
      </c>
      <c r="C12" s="18" t="s">
        <v>189</v>
      </c>
      <c r="D12" s="11" t="s">
        <v>105</v>
      </c>
      <c r="E12" s="11" t="s">
        <v>132</v>
      </c>
      <c r="F12" s="11" t="s">
        <v>75</v>
      </c>
      <c r="G12" s="11" t="s">
        <v>160</v>
      </c>
    </row>
    <row r="13" spans="1:7" x14ac:dyDescent="0.25">
      <c r="A13" s="11" t="s">
        <v>4</v>
      </c>
      <c r="B13" s="11" t="s">
        <v>37</v>
      </c>
      <c r="C13" s="18" t="s">
        <v>190</v>
      </c>
      <c r="D13" s="11" t="s">
        <v>106</v>
      </c>
      <c r="E13" s="11" t="s">
        <v>133</v>
      </c>
      <c r="F13" s="11" t="s">
        <v>76</v>
      </c>
      <c r="G13" s="11" t="s">
        <v>161</v>
      </c>
    </row>
    <row r="14" spans="1:7" x14ac:dyDescent="0.25">
      <c r="A14" s="11" t="s">
        <v>26</v>
      </c>
      <c r="B14" s="11" t="s">
        <v>38</v>
      </c>
      <c r="C14" s="18" t="s">
        <v>191</v>
      </c>
      <c r="D14" s="11" t="s">
        <v>107</v>
      </c>
      <c r="E14" s="11" t="s">
        <v>213</v>
      </c>
      <c r="F14" s="11" t="s">
        <v>77</v>
      </c>
      <c r="G14" s="11" t="s">
        <v>162</v>
      </c>
    </row>
    <row r="15" spans="1:7" x14ac:dyDescent="0.25">
      <c r="A15" s="11" t="s">
        <v>15</v>
      </c>
      <c r="B15" s="11" t="s">
        <v>32</v>
      </c>
      <c r="C15" s="18" t="s">
        <v>15</v>
      </c>
      <c r="D15" s="11" t="s">
        <v>32</v>
      </c>
      <c r="E15" s="11" t="s">
        <v>15</v>
      </c>
      <c r="F15" s="11" t="s">
        <v>15</v>
      </c>
      <c r="G15" s="11" t="s">
        <v>15</v>
      </c>
    </row>
    <row r="16" spans="1:7" x14ac:dyDescent="0.25">
      <c r="A16" s="11" t="s">
        <v>25</v>
      </c>
      <c r="B16" s="11" t="s">
        <v>31</v>
      </c>
      <c r="C16" s="18" t="s">
        <v>192</v>
      </c>
      <c r="D16" s="11" t="s">
        <v>108</v>
      </c>
      <c r="E16" s="11" t="s">
        <v>134</v>
      </c>
      <c r="F16" s="11" t="s">
        <v>78</v>
      </c>
      <c r="G16" s="11" t="s">
        <v>163</v>
      </c>
    </row>
    <row r="17" spans="1:10" x14ac:dyDescent="0.25">
      <c r="C17" s="19"/>
      <c r="D17" s="11"/>
      <c r="E17" s="11"/>
      <c r="F17" s="11"/>
      <c r="G17" s="11"/>
    </row>
    <row r="18" spans="1:10" x14ac:dyDescent="0.25">
      <c r="C18" s="19"/>
      <c r="D18" s="11"/>
      <c r="E18" s="11"/>
      <c r="F18" s="11"/>
      <c r="G18" s="11"/>
    </row>
    <row r="19" spans="1:10" x14ac:dyDescent="0.25">
      <c r="A19" s="11" t="s">
        <v>55</v>
      </c>
      <c r="B19" s="11" t="s">
        <v>56</v>
      </c>
      <c r="C19" s="18" t="s">
        <v>193</v>
      </c>
      <c r="D19" s="11" t="s">
        <v>109</v>
      </c>
      <c r="E19" s="11" t="s">
        <v>135</v>
      </c>
      <c r="F19" s="11" t="s">
        <v>79</v>
      </c>
      <c r="G19" s="11" t="s">
        <v>164</v>
      </c>
    </row>
    <row r="20" spans="1:10" x14ac:dyDescent="0.25">
      <c r="A20" s="11" t="s">
        <v>57</v>
      </c>
      <c r="B20" s="11" t="s">
        <v>58</v>
      </c>
      <c r="C20" s="18" t="s">
        <v>194</v>
      </c>
      <c r="D20" s="11" t="s">
        <v>110</v>
      </c>
      <c r="E20" s="11" t="s">
        <v>136</v>
      </c>
      <c r="F20" s="11" t="s">
        <v>80</v>
      </c>
      <c r="G20" s="11" t="s">
        <v>165</v>
      </c>
    </row>
    <row r="21" spans="1:10" x14ac:dyDescent="0.25">
      <c r="A21" s="11" t="s">
        <v>53</v>
      </c>
      <c r="B21" s="11" t="s">
        <v>59</v>
      </c>
      <c r="C21" s="18" t="s">
        <v>195</v>
      </c>
      <c r="D21" s="11" t="s">
        <v>111</v>
      </c>
      <c r="E21" s="11" t="s">
        <v>137</v>
      </c>
      <c r="F21" s="11" t="s">
        <v>81</v>
      </c>
      <c r="G21" s="11" t="s">
        <v>166</v>
      </c>
    </row>
    <row r="22" spans="1:10" x14ac:dyDescent="0.25">
      <c r="A22" s="11" t="s">
        <v>54</v>
      </c>
      <c r="B22" s="11" t="s">
        <v>60</v>
      </c>
      <c r="C22" s="18" t="s">
        <v>196</v>
      </c>
      <c r="D22" s="11" t="s">
        <v>112</v>
      </c>
      <c r="E22" s="11" t="s">
        <v>138</v>
      </c>
      <c r="F22" s="11" t="s">
        <v>82</v>
      </c>
      <c r="G22" s="11" t="s">
        <v>167</v>
      </c>
    </row>
    <row r="23" spans="1:10" x14ac:dyDescent="0.25">
      <c r="A23" s="11" t="s">
        <v>7</v>
      </c>
      <c r="B23" s="11" t="s">
        <v>39</v>
      </c>
      <c r="C23" s="18" t="s">
        <v>197</v>
      </c>
      <c r="D23" s="11" t="s">
        <v>113</v>
      </c>
      <c r="E23" s="11" t="s">
        <v>139</v>
      </c>
      <c r="F23" s="11" t="s">
        <v>83</v>
      </c>
      <c r="G23" s="11" t="s">
        <v>168</v>
      </c>
    </row>
    <row r="24" spans="1:10" x14ac:dyDescent="0.25">
      <c r="A24" s="11" t="s">
        <v>13</v>
      </c>
      <c r="B24" s="11" t="s">
        <v>40</v>
      </c>
      <c r="C24" s="18" t="s">
        <v>198</v>
      </c>
      <c r="D24" t="s">
        <v>114</v>
      </c>
      <c r="E24" s="11" t="s">
        <v>140</v>
      </c>
      <c r="F24" t="s">
        <v>84</v>
      </c>
      <c r="G24" t="s">
        <v>169</v>
      </c>
    </row>
    <row r="25" spans="1:10" x14ac:dyDescent="0.25">
      <c r="A25" s="11" t="s">
        <v>224</v>
      </c>
      <c r="B25" s="11" t="s">
        <v>41</v>
      </c>
      <c r="C25" s="20" t="s">
        <v>199</v>
      </c>
      <c r="D25" t="s">
        <v>236</v>
      </c>
      <c r="E25" s="11" t="s">
        <v>141</v>
      </c>
      <c r="F25" t="s">
        <v>85</v>
      </c>
      <c r="G25" s="11" t="s">
        <v>170</v>
      </c>
    </row>
    <row r="26" spans="1:10" x14ac:dyDescent="0.25">
      <c r="A26" s="11" t="s">
        <v>225</v>
      </c>
      <c r="B26" s="11" t="s">
        <v>42</v>
      </c>
      <c r="C26" s="18" t="s">
        <v>200</v>
      </c>
      <c r="D26" t="s">
        <v>237</v>
      </c>
      <c r="E26" s="11" t="s">
        <v>142</v>
      </c>
      <c r="F26" t="s">
        <v>86</v>
      </c>
      <c r="G26" s="11" t="s">
        <v>171</v>
      </c>
    </row>
    <row r="27" spans="1:10" x14ac:dyDescent="0.25">
      <c r="A27" s="11" t="s">
        <v>238</v>
      </c>
      <c r="B27" s="11" t="s">
        <v>43</v>
      </c>
      <c r="C27" s="18" t="s">
        <v>201</v>
      </c>
      <c r="D27" t="s">
        <v>115</v>
      </c>
      <c r="E27" s="11" t="s">
        <v>143</v>
      </c>
      <c r="F27" t="s">
        <v>87</v>
      </c>
      <c r="G27" s="11" t="s">
        <v>172</v>
      </c>
    </row>
    <row r="28" spans="1:10" x14ac:dyDescent="0.25">
      <c r="A28" s="11" t="s">
        <v>253</v>
      </c>
      <c r="B28" s="11" t="s">
        <v>239</v>
      </c>
      <c r="C28" s="18" t="s">
        <v>202</v>
      </c>
      <c r="D28" t="s">
        <v>116</v>
      </c>
      <c r="E28" s="11" t="s">
        <v>144</v>
      </c>
      <c r="F28" t="s">
        <v>88</v>
      </c>
      <c r="G28" s="11" t="s">
        <v>173</v>
      </c>
      <c r="J28" t="s">
        <v>44</v>
      </c>
    </row>
    <row r="29" spans="1:10" x14ac:dyDescent="0.25">
      <c r="A29" s="11" t="s">
        <v>250</v>
      </c>
      <c r="B29" s="11" t="s">
        <v>240</v>
      </c>
      <c r="C29" s="20" t="s">
        <v>203</v>
      </c>
      <c r="D29" t="s">
        <v>117</v>
      </c>
      <c r="E29" s="11" t="s">
        <v>145</v>
      </c>
      <c r="F29" t="s">
        <v>89</v>
      </c>
      <c r="G29" s="11" t="s">
        <v>174</v>
      </c>
      <c r="J29" s="11" t="s">
        <v>45</v>
      </c>
    </row>
    <row r="30" spans="1:10" x14ac:dyDescent="0.25">
      <c r="A30" s="11" t="s">
        <v>251</v>
      </c>
      <c r="B30" s="11" t="s">
        <v>241</v>
      </c>
      <c r="C30" s="20" t="s">
        <v>204</v>
      </c>
      <c r="D30" t="s">
        <v>118</v>
      </c>
      <c r="E30" s="11" t="s">
        <v>146</v>
      </c>
      <c r="F30" t="s">
        <v>90</v>
      </c>
      <c r="G30" s="11" t="s">
        <v>175</v>
      </c>
      <c r="J30" s="11" t="s">
        <v>46</v>
      </c>
    </row>
    <row r="31" spans="1:10" x14ac:dyDescent="0.25">
      <c r="A31" s="11" t="s">
        <v>252</v>
      </c>
      <c r="B31" s="11" t="s">
        <v>239</v>
      </c>
      <c r="C31" s="18" t="s">
        <v>205</v>
      </c>
      <c r="D31" t="s">
        <v>119</v>
      </c>
      <c r="E31" s="11" t="s">
        <v>147</v>
      </c>
      <c r="F31" t="s">
        <v>91</v>
      </c>
      <c r="G31" s="11" t="s">
        <v>176</v>
      </c>
      <c r="J31" s="11" t="s">
        <v>47</v>
      </c>
    </row>
    <row r="32" spans="1:10" x14ac:dyDescent="0.25">
      <c r="A32" s="11" t="s">
        <v>250</v>
      </c>
      <c r="B32" s="11" t="s">
        <v>240</v>
      </c>
      <c r="C32" s="18" t="s">
        <v>206</v>
      </c>
      <c r="D32" t="s">
        <v>120</v>
      </c>
      <c r="E32" s="11" t="s">
        <v>148</v>
      </c>
      <c r="F32" t="s">
        <v>92</v>
      </c>
      <c r="G32" s="11" t="s">
        <v>177</v>
      </c>
      <c r="J32" s="11" t="s">
        <v>48</v>
      </c>
    </row>
    <row r="33" spans="1:10" x14ac:dyDescent="0.25">
      <c r="A33" s="11" t="s">
        <v>251</v>
      </c>
      <c r="B33" s="11" t="s">
        <v>241</v>
      </c>
      <c r="C33" s="18" t="s">
        <v>207</v>
      </c>
      <c r="D33" t="s">
        <v>121</v>
      </c>
      <c r="E33" s="11" t="s">
        <v>149</v>
      </c>
      <c r="F33" t="s">
        <v>93</v>
      </c>
      <c r="G33" s="11" t="s">
        <v>178</v>
      </c>
      <c r="J33" s="11" t="s">
        <v>49</v>
      </c>
    </row>
    <row r="34" spans="1:10" x14ac:dyDescent="0.25">
      <c r="A34" t="s">
        <v>254</v>
      </c>
      <c r="B34" s="11" t="s">
        <v>249</v>
      </c>
      <c r="C34" s="18" t="s">
        <v>208</v>
      </c>
      <c r="D34" t="s">
        <v>122</v>
      </c>
      <c r="E34" s="11" t="s">
        <v>150</v>
      </c>
      <c r="F34" t="s">
        <v>94</v>
      </c>
      <c r="G34" s="11" t="s">
        <v>179</v>
      </c>
      <c r="J34" s="11" t="s">
        <v>52</v>
      </c>
    </row>
    <row r="35" spans="1:10" x14ac:dyDescent="0.25">
      <c r="A35" s="11" t="s">
        <v>61</v>
      </c>
      <c r="B35" s="11" t="s">
        <v>64</v>
      </c>
      <c r="C35" s="20" t="s">
        <v>209</v>
      </c>
      <c r="D35" t="s">
        <v>123</v>
      </c>
      <c r="E35" s="11" t="s">
        <v>151</v>
      </c>
      <c r="F35" t="s">
        <v>95</v>
      </c>
      <c r="G35" s="11" t="s">
        <v>180</v>
      </c>
    </row>
    <row r="36" spans="1:10" x14ac:dyDescent="0.25">
      <c r="A36" s="11" t="s">
        <v>62</v>
      </c>
      <c r="B36" s="11" t="s">
        <v>65</v>
      </c>
      <c r="C36" s="18" t="s">
        <v>210</v>
      </c>
      <c r="D36" t="s">
        <v>124</v>
      </c>
      <c r="E36" s="9" t="s">
        <v>152</v>
      </c>
      <c r="F36" t="s">
        <v>96</v>
      </c>
      <c r="G36" s="11" t="s">
        <v>181</v>
      </c>
    </row>
    <row r="37" spans="1:10" x14ac:dyDescent="0.25">
      <c r="A37" s="11" t="s">
        <v>63</v>
      </c>
      <c r="B37" s="11" t="s">
        <v>66</v>
      </c>
      <c r="C37" s="18" t="s">
        <v>63</v>
      </c>
      <c r="D37" t="s">
        <v>125</v>
      </c>
      <c r="E37" t="s">
        <v>153</v>
      </c>
      <c r="F37" t="s">
        <v>97</v>
      </c>
      <c r="G37" s="11" t="s">
        <v>182</v>
      </c>
    </row>
    <row r="38" spans="1:10" x14ac:dyDescent="0.25">
      <c r="A38" s="11" t="s">
        <v>220</v>
      </c>
      <c r="B38" s="11" t="s">
        <v>223</v>
      </c>
      <c r="C38" s="21" t="s">
        <v>234</v>
      </c>
      <c r="D38" s="9" t="s">
        <v>232</v>
      </c>
      <c r="E38" s="9" t="s">
        <v>230</v>
      </c>
      <c r="F38" s="9" t="s">
        <v>228</v>
      </c>
      <c r="G38" s="9" t="s">
        <v>226</v>
      </c>
    </row>
    <row r="39" spans="1:10" x14ac:dyDescent="0.25">
      <c r="A39" s="11" t="s">
        <v>221</v>
      </c>
      <c r="B39" s="11" t="s">
        <v>222</v>
      </c>
      <c r="C39" s="21" t="s">
        <v>235</v>
      </c>
      <c r="D39" s="9" t="s">
        <v>233</v>
      </c>
      <c r="E39" s="9" t="s">
        <v>231</v>
      </c>
      <c r="F39" s="9" t="s">
        <v>229</v>
      </c>
      <c r="G39" s="9" t="s">
        <v>227</v>
      </c>
    </row>
    <row r="40" spans="1:10" x14ac:dyDescent="0.25">
      <c r="C40" s="21"/>
    </row>
    <row r="41" spans="1:10" x14ac:dyDescent="0.25">
      <c r="C41" s="21"/>
    </row>
    <row r="42" spans="1:10" x14ac:dyDescent="0.25">
      <c r="A42" t="s">
        <v>67</v>
      </c>
      <c r="B42" t="s">
        <v>69</v>
      </c>
      <c r="C42" s="21" t="s">
        <v>211</v>
      </c>
      <c r="D42" t="s">
        <v>126</v>
      </c>
      <c r="E42" t="s">
        <v>154</v>
      </c>
      <c r="F42" t="s">
        <v>98</v>
      </c>
      <c r="G42" t="s">
        <v>69</v>
      </c>
    </row>
    <row r="43" spans="1:10" x14ac:dyDescent="0.25">
      <c r="A43" t="s">
        <v>68</v>
      </c>
      <c r="B43" t="s">
        <v>70</v>
      </c>
      <c r="C43" s="21" t="s">
        <v>212</v>
      </c>
      <c r="D43" t="s">
        <v>68</v>
      </c>
      <c r="E43" t="s">
        <v>155</v>
      </c>
      <c r="F43" t="s">
        <v>99</v>
      </c>
      <c r="G43" t="s">
        <v>183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TOPTEN CHECK</vt:lpstr>
      <vt:lpstr>Languages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Geilinger</dc:creator>
  <cp:lastModifiedBy>Maike Hepp</cp:lastModifiedBy>
  <dcterms:created xsi:type="dcterms:W3CDTF">2014-10-25T22:59:15Z</dcterms:created>
  <dcterms:modified xsi:type="dcterms:W3CDTF">2021-02-24T18:20:34Z</dcterms:modified>
</cp:coreProperties>
</file>